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Models\SATIMGE\AFOLU\"/>
    </mc:Choice>
  </mc:AlternateContent>
  <xr:revisionPtr revIDLastSave="0" documentId="13_ncr:1_{86BAAE0A-6BFB-4799-BCD0-10B7074D4435}" xr6:coauthVersionLast="44" xr6:coauthVersionMax="44" xr10:uidLastSave="{00000000-0000-0000-0000-000000000000}"/>
  <bookViews>
    <workbookView xWindow="13170" yWindow="-21375" windowWidth="18840" windowHeight="20730" activeTab="4" xr2:uid="{91838609-111C-4410-8B71-93D944EDFD8D}"/>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 r:id="rId22"/>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9" i="62" l="1"/>
  <c r="F39" i="62"/>
  <c r="G39" i="62"/>
  <c r="H39" i="62"/>
  <c r="I39" i="62"/>
  <c r="J39" i="62"/>
  <c r="K39" i="62"/>
  <c r="L39" i="62"/>
  <c r="M39" i="62"/>
  <c r="N39" i="62"/>
  <c r="O39" i="62"/>
  <c r="P39" i="62"/>
  <c r="Q39" i="62"/>
  <c r="R39" i="62"/>
  <c r="S39" i="62"/>
  <c r="T39" i="62"/>
  <c r="U39" i="62"/>
  <c r="V39" i="62"/>
  <c r="W39" i="62"/>
  <c r="X39" i="62"/>
  <c r="Y39" i="62"/>
  <c r="Z39" i="62"/>
  <c r="AA39" i="62"/>
  <c r="AB39" i="62"/>
  <c r="AC39" i="62"/>
  <c r="AD39" i="62"/>
  <c r="AE39" i="62"/>
  <c r="AF39" i="62"/>
  <c r="AG39" i="62"/>
  <c r="AH39" i="62"/>
  <c r="AI39" i="62"/>
  <c r="AJ39" i="62"/>
  <c r="AK39" i="62"/>
  <c r="AL39" i="62"/>
  <c r="AM39" i="62"/>
  <c r="AN39" i="62"/>
  <c r="AO39" i="62"/>
  <c r="AP39" i="62"/>
  <c r="D39" i="62"/>
  <c r="A38" i="62" l="1"/>
  <c r="B38" i="62" s="1"/>
  <c r="A37" i="62"/>
  <c r="B37" i="62" s="1"/>
  <c r="AP38" i="62"/>
  <c r="AO38" i="62"/>
  <c r="AN38" i="62"/>
  <c r="AM38" i="62"/>
  <c r="AL38" i="62"/>
  <c r="AK38" i="62"/>
  <c r="AJ38" i="62"/>
  <c r="AI38" i="62"/>
  <c r="AH38" i="62"/>
  <c r="AG38" i="62"/>
  <c r="AF38" i="62"/>
  <c r="AE38" i="62"/>
  <c r="AD38" i="62"/>
  <c r="AC38" i="62"/>
  <c r="AB38" i="62"/>
  <c r="AA38" i="62"/>
  <c r="Z38" i="62"/>
  <c r="Y38" i="62"/>
  <c r="X38" i="62"/>
  <c r="W38" i="62"/>
  <c r="V38" i="62"/>
  <c r="U38" i="62"/>
  <c r="T38" i="62"/>
  <c r="S38" i="62"/>
  <c r="R38" i="62"/>
  <c r="Q38" i="62"/>
  <c r="P38" i="62"/>
  <c r="O38" i="62"/>
  <c r="N38" i="62"/>
  <c r="M38" i="62"/>
  <c r="L38" i="62"/>
  <c r="K38" i="62"/>
  <c r="J38" i="62"/>
  <c r="I38" i="62"/>
  <c r="H38" i="62"/>
  <c r="G38" i="62"/>
  <c r="F38" i="62"/>
  <c r="E38" i="62"/>
  <c r="D38" i="62"/>
  <c r="C38" i="62"/>
  <c r="AP37" i="62"/>
  <c r="AO37" i="62"/>
  <c r="AN37" i="62"/>
  <c r="AM37" i="62"/>
  <c r="AL37" i="62"/>
  <c r="AK37" i="62"/>
  <c r="AJ37" i="62"/>
  <c r="AI37" i="62"/>
  <c r="AH37" i="62"/>
  <c r="AG37" i="62"/>
  <c r="AF37" i="62"/>
  <c r="AE37" i="62"/>
  <c r="AD37" i="62"/>
  <c r="AC37" i="62"/>
  <c r="AB37" i="62"/>
  <c r="AA37" i="62"/>
  <c r="Z37" i="62"/>
  <c r="Y37" i="62"/>
  <c r="X37" i="62"/>
  <c r="W37" i="62"/>
  <c r="V37" i="62"/>
  <c r="U37" i="62"/>
  <c r="T37" i="62"/>
  <c r="S37" i="62"/>
  <c r="R37" i="62"/>
  <c r="Q37" i="62"/>
  <c r="P37" i="62"/>
  <c r="O37" i="62"/>
  <c r="N37" i="62"/>
  <c r="M37" i="62"/>
  <c r="L37" i="62"/>
  <c r="K37" i="62"/>
  <c r="J37" i="62"/>
  <c r="I37" i="62"/>
  <c r="H37" i="62"/>
  <c r="G37" i="62"/>
  <c r="F37" i="62"/>
  <c r="E37" i="62"/>
  <c r="D37" i="62"/>
  <c r="C37" i="62"/>
  <c r="C14" i="45" l="1"/>
  <c r="C15" i="45"/>
  <c r="C16" i="45"/>
  <c r="C17" i="45"/>
  <c r="C18" i="45"/>
  <c r="C13" i="45"/>
  <c r="C12" i="45"/>
  <c r="A40" i="62" l="1"/>
  <c r="B40" i="62" s="1"/>
  <c r="A41" i="62"/>
  <c r="B41" i="62" s="1"/>
  <c r="A39" i="62"/>
  <c r="B39" i="62" s="1"/>
  <c r="A8" i="62"/>
  <c r="B8" i="62" s="1"/>
  <c r="C8" i="62"/>
  <c r="D8" i="62"/>
  <c r="E8" i="62"/>
  <c r="F8" i="62"/>
  <c r="G8" i="62"/>
  <c r="H8" i="62"/>
  <c r="I8" i="62"/>
  <c r="J8" i="62"/>
  <c r="K8" i="62"/>
  <c r="L8" i="62"/>
  <c r="M8" i="62"/>
  <c r="N8" i="62"/>
  <c r="O8" i="62"/>
  <c r="P8" i="62"/>
  <c r="Q8" i="62"/>
  <c r="R8" i="62"/>
  <c r="S8" i="62"/>
  <c r="T8" i="62"/>
  <c r="U8" i="62"/>
  <c r="V8" i="62"/>
  <c r="W8" i="62"/>
  <c r="X8" i="62"/>
  <c r="Y8" i="62"/>
  <c r="Z8" i="62"/>
  <c r="AA8" i="62"/>
  <c r="AB8" i="62"/>
  <c r="AC8" i="62"/>
  <c r="AD8" i="62"/>
  <c r="AE8" i="62"/>
  <c r="AF8" i="62"/>
  <c r="AG8" i="62"/>
  <c r="AH8" i="62"/>
  <c r="AI8" i="62"/>
  <c r="AJ8" i="62"/>
  <c r="AK8" i="62"/>
  <c r="AL8" i="62"/>
  <c r="AM8" i="62"/>
  <c r="AN8" i="62"/>
  <c r="AO8" i="62"/>
  <c r="AP8" i="62"/>
  <c r="A9" i="62"/>
  <c r="B9" i="62" s="1"/>
  <c r="C9" i="62"/>
  <c r="D9" i="62"/>
  <c r="E9" i="62"/>
  <c r="F9" i="62"/>
  <c r="G9" i="62"/>
  <c r="H9" i="62"/>
  <c r="I9" i="62"/>
  <c r="J9" i="62"/>
  <c r="K9" i="62"/>
  <c r="L9" i="62"/>
  <c r="M9" i="62"/>
  <c r="N9" i="62"/>
  <c r="O9" i="62"/>
  <c r="P9" i="62"/>
  <c r="Q9" i="62"/>
  <c r="R9" i="62"/>
  <c r="S9" i="62"/>
  <c r="T9" i="62"/>
  <c r="U9" i="62"/>
  <c r="V9" i="62"/>
  <c r="W9" i="62"/>
  <c r="X9" i="62"/>
  <c r="Y9" i="62"/>
  <c r="Z9" i="62"/>
  <c r="AA9" i="62"/>
  <c r="AB9" i="62"/>
  <c r="AC9" i="62"/>
  <c r="AD9" i="62"/>
  <c r="AE9" i="62"/>
  <c r="AF9" i="62"/>
  <c r="AG9" i="62"/>
  <c r="AH9" i="62"/>
  <c r="AI9" i="62"/>
  <c r="AJ9" i="62"/>
  <c r="AK9" i="62"/>
  <c r="AL9" i="62"/>
  <c r="AM9" i="62"/>
  <c r="AN9" i="62"/>
  <c r="AO9" i="62"/>
  <c r="AP9" i="62"/>
  <c r="A10" i="62"/>
  <c r="B10" i="62" s="1"/>
  <c r="C10" i="62"/>
  <c r="D10" i="62"/>
  <c r="E10" i="62"/>
  <c r="F10" i="62"/>
  <c r="G10" i="62"/>
  <c r="H10" i="62"/>
  <c r="I10" i="62"/>
  <c r="J10" i="62"/>
  <c r="K10" i="62"/>
  <c r="L10" i="62"/>
  <c r="M10" i="62"/>
  <c r="N10" i="62"/>
  <c r="O10" i="62"/>
  <c r="P10" i="62"/>
  <c r="Q10" i="62"/>
  <c r="R10" i="62"/>
  <c r="S10" i="62"/>
  <c r="T10" i="62"/>
  <c r="U10" i="62"/>
  <c r="V10" i="62"/>
  <c r="W10" i="62"/>
  <c r="X10" i="62"/>
  <c r="Y10" i="62"/>
  <c r="Z10" i="62"/>
  <c r="AA10" i="62"/>
  <c r="AB10" i="62"/>
  <c r="AC10" i="62"/>
  <c r="AD10" i="62"/>
  <c r="AE10" i="62"/>
  <c r="AF10" i="62"/>
  <c r="AG10" i="62"/>
  <c r="AH10" i="62"/>
  <c r="AI10" i="62"/>
  <c r="AJ10" i="62"/>
  <c r="AK10" i="62"/>
  <c r="AL10" i="62"/>
  <c r="AM10" i="62"/>
  <c r="AN10" i="62"/>
  <c r="AO10" i="62"/>
  <c r="AP10" i="62"/>
  <c r="A11" i="62"/>
  <c r="B11" i="62" s="1"/>
  <c r="C11" i="62"/>
  <c r="D11" i="62"/>
  <c r="E11" i="62"/>
  <c r="F11" i="62"/>
  <c r="G11" i="62"/>
  <c r="H11" i="62"/>
  <c r="I11" i="62"/>
  <c r="J11" i="62"/>
  <c r="K11" i="62"/>
  <c r="L11" i="62"/>
  <c r="M11" i="62"/>
  <c r="N11" i="62"/>
  <c r="O11" i="62"/>
  <c r="P11" i="62"/>
  <c r="Q11" i="62"/>
  <c r="R11" i="62"/>
  <c r="S11" i="62"/>
  <c r="T11" i="62"/>
  <c r="U11" i="62"/>
  <c r="V11" i="62"/>
  <c r="W11" i="62"/>
  <c r="X11" i="62"/>
  <c r="Y11" i="62"/>
  <c r="Z11" i="62"/>
  <c r="AA11" i="62"/>
  <c r="AB11" i="62"/>
  <c r="AC11" i="62"/>
  <c r="AD11" i="62"/>
  <c r="AE11" i="62"/>
  <c r="AF11" i="62"/>
  <c r="AG11" i="62"/>
  <c r="AH11" i="62"/>
  <c r="AI11" i="62"/>
  <c r="AJ11" i="62"/>
  <c r="AK11" i="62"/>
  <c r="AL11" i="62"/>
  <c r="AM11" i="62"/>
  <c r="AN11" i="62"/>
  <c r="AO11" i="62"/>
  <c r="AP11" i="62"/>
  <c r="A12" i="62"/>
  <c r="B12" i="62" s="1"/>
  <c r="C12" i="62"/>
  <c r="D12" i="62"/>
  <c r="E12" i="62"/>
  <c r="F12" i="62"/>
  <c r="G12" i="62"/>
  <c r="H12" i="62"/>
  <c r="I12" i="62"/>
  <c r="J12" i="62"/>
  <c r="K12" i="62"/>
  <c r="L12" i="62"/>
  <c r="M12" i="62"/>
  <c r="N12" i="62"/>
  <c r="O12" i="62"/>
  <c r="P12" i="62"/>
  <c r="Q12" i="62"/>
  <c r="R12" i="62"/>
  <c r="S12" i="62"/>
  <c r="T12" i="62"/>
  <c r="U12" i="62"/>
  <c r="V12" i="62"/>
  <c r="W12" i="62"/>
  <c r="X12" i="62"/>
  <c r="Y12" i="62"/>
  <c r="Z12" i="62"/>
  <c r="AA12" i="62"/>
  <c r="AB12" i="62"/>
  <c r="AC12" i="62"/>
  <c r="AD12" i="62"/>
  <c r="AE12" i="62"/>
  <c r="AF12" i="62"/>
  <c r="AG12" i="62"/>
  <c r="AH12" i="62"/>
  <c r="AI12" i="62"/>
  <c r="AJ12" i="62"/>
  <c r="AK12" i="62"/>
  <c r="AL12" i="62"/>
  <c r="AM12" i="62"/>
  <c r="AN12" i="62"/>
  <c r="AO12" i="62"/>
  <c r="AP12" i="62"/>
  <c r="A13" i="62"/>
  <c r="B13" i="62" s="1"/>
  <c r="C13" i="62"/>
  <c r="D13" i="62"/>
  <c r="E13" i="62"/>
  <c r="F13" i="62"/>
  <c r="G13" i="62"/>
  <c r="H13" i="62"/>
  <c r="I13" i="62"/>
  <c r="J13" i="62"/>
  <c r="K13" i="62"/>
  <c r="L13" i="62"/>
  <c r="M13" i="62"/>
  <c r="N13" i="62"/>
  <c r="O13" i="62"/>
  <c r="P13" i="62"/>
  <c r="Q13" i="62"/>
  <c r="R13" i="62"/>
  <c r="S13" i="62"/>
  <c r="T13" i="62"/>
  <c r="U13" i="62"/>
  <c r="V13" i="62"/>
  <c r="W13" i="62"/>
  <c r="X13" i="62"/>
  <c r="Y13" i="62"/>
  <c r="Z13" i="62"/>
  <c r="AA13" i="62"/>
  <c r="AB13" i="62"/>
  <c r="AC13" i="62"/>
  <c r="AD13" i="62"/>
  <c r="AE13" i="62"/>
  <c r="AF13" i="62"/>
  <c r="AG13" i="62"/>
  <c r="AH13" i="62"/>
  <c r="AI13" i="62"/>
  <c r="AJ13" i="62"/>
  <c r="AK13" i="62"/>
  <c r="AL13" i="62"/>
  <c r="AM13" i="62"/>
  <c r="AN13" i="62"/>
  <c r="AO13" i="62"/>
  <c r="AP13" i="62"/>
  <c r="A14" i="62"/>
  <c r="B14" i="62" s="1"/>
  <c r="C14" i="62"/>
  <c r="D14" i="62"/>
  <c r="E14" i="62"/>
  <c r="F14" i="62"/>
  <c r="G14" i="62"/>
  <c r="H14" i="62"/>
  <c r="I14" i="62"/>
  <c r="J14" i="62"/>
  <c r="K14" i="62"/>
  <c r="L14" i="62"/>
  <c r="M14" i="62"/>
  <c r="N14" i="62"/>
  <c r="O14" i="62"/>
  <c r="P14" i="62"/>
  <c r="Q14" i="62"/>
  <c r="R14" i="62"/>
  <c r="S14" i="62"/>
  <c r="T14" i="62"/>
  <c r="U14" i="62"/>
  <c r="V14" i="62"/>
  <c r="W14" i="62"/>
  <c r="X14" i="62"/>
  <c r="Y14" i="62"/>
  <c r="Z14" i="62"/>
  <c r="AA14" i="62"/>
  <c r="AB14" i="62"/>
  <c r="AC14" i="62"/>
  <c r="AD14" i="62"/>
  <c r="AE14" i="62"/>
  <c r="AF14" i="62"/>
  <c r="AG14" i="62"/>
  <c r="AH14" i="62"/>
  <c r="AI14" i="62"/>
  <c r="AJ14" i="62"/>
  <c r="AK14" i="62"/>
  <c r="AL14" i="62"/>
  <c r="AM14" i="62"/>
  <c r="AN14" i="62"/>
  <c r="AO14" i="62"/>
  <c r="AP14" i="62"/>
  <c r="A15" i="62"/>
  <c r="B15" i="62" s="1"/>
  <c r="C15" i="62"/>
  <c r="D15" i="62"/>
  <c r="E15" i="62"/>
  <c r="F15" i="62"/>
  <c r="G15" i="62"/>
  <c r="H15" i="62"/>
  <c r="I15" i="62"/>
  <c r="J15" i="62"/>
  <c r="K15" i="62"/>
  <c r="L15" i="62"/>
  <c r="M15" i="62"/>
  <c r="N15" i="62"/>
  <c r="O15" i="62"/>
  <c r="P15" i="62"/>
  <c r="Q15" i="62"/>
  <c r="R15" i="62"/>
  <c r="S15" i="62"/>
  <c r="T15" i="62"/>
  <c r="U15" i="62"/>
  <c r="V15" i="62"/>
  <c r="W15" i="62"/>
  <c r="X15" i="62"/>
  <c r="Y15" i="62"/>
  <c r="Z15" i="62"/>
  <c r="AA15" i="62"/>
  <c r="AB15" i="62"/>
  <c r="AC15" i="62"/>
  <c r="AD15" i="62"/>
  <c r="AE15" i="62"/>
  <c r="AF15" i="62"/>
  <c r="AG15" i="62"/>
  <c r="AH15" i="62"/>
  <c r="AI15" i="62"/>
  <c r="AJ15" i="62"/>
  <c r="AK15" i="62"/>
  <c r="AL15" i="62"/>
  <c r="AM15" i="62"/>
  <c r="AN15" i="62"/>
  <c r="AO15" i="62"/>
  <c r="AP15" i="62"/>
  <c r="A16" i="62"/>
  <c r="B16" i="62" s="1"/>
  <c r="C16" i="62"/>
  <c r="D16" i="62"/>
  <c r="E16" i="62"/>
  <c r="F16" i="62"/>
  <c r="G16" i="62"/>
  <c r="H16" i="62"/>
  <c r="I16" i="62"/>
  <c r="J16" i="62"/>
  <c r="K16" i="62"/>
  <c r="L16" i="62"/>
  <c r="M16" i="62"/>
  <c r="N16" i="62"/>
  <c r="O16" i="62"/>
  <c r="P16" i="62"/>
  <c r="Q16" i="62"/>
  <c r="R16" i="62"/>
  <c r="S16" i="62"/>
  <c r="T16" i="62"/>
  <c r="U16" i="62"/>
  <c r="V16" i="62"/>
  <c r="W16" i="62"/>
  <c r="X16" i="62"/>
  <c r="Y16" i="62"/>
  <c r="Z16" i="62"/>
  <c r="AA16" i="62"/>
  <c r="AB16" i="62"/>
  <c r="AC16" i="62"/>
  <c r="AD16" i="62"/>
  <c r="AE16" i="62"/>
  <c r="AF16" i="62"/>
  <c r="AG16" i="62"/>
  <c r="AH16" i="62"/>
  <c r="AI16" i="62"/>
  <c r="AJ16" i="62"/>
  <c r="AK16" i="62"/>
  <c r="AL16" i="62"/>
  <c r="AM16" i="62"/>
  <c r="AN16" i="62"/>
  <c r="AO16" i="62"/>
  <c r="AP16" i="62"/>
  <c r="A17" i="62"/>
  <c r="B17" i="62" s="1"/>
  <c r="C17" i="62"/>
  <c r="D17" i="62"/>
  <c r="E17" i="62"/>
  <c r="F17" i="62"/>
  <c r="G17" i="62"/>
  <c r="H17" i="62"/>
  <c r="I17" i="62"/>
  <c r="J17" i="62"/>
  <c r="K17" i="62"/>
  <c r="L17" i="62"/>
  <c r="M17" i="62"/>
  <c r="N17" i="62"/>
  <c r="O17" i="62"/>
  <c r="P17" i="62"/>
  <c r="Q17" i="62"/>
  <c r="R17" i="62"/>
  <c r="S17" i="62"/>
  <c r="T17" i="62"/>
  <c r="U17" i="62"/>
  <c r="V17" i="62"/>
  <c r="W17" i="62"/>
  <c r="X17" i="62"/>
  <c r="Y17" i="62"/>
  <c r="Z17" i="62"/>
  <c r="AA17" i="62"/>
  <c r="AB17" i="62"/>
  <c r="AC17" i="62"/>
  <c r="AD17" i="62"/>
  <c r="AE17" i="62"/>
  <c r="AF17" i="62"/>
  <c r="AG17" i="62"/>
  <c r="AH17" i="62"/>
  <c r="AI17" i="62"/>
  <c r="AJ17" i="62"/>
  <c r="AK17" i="62"/>
  <c r="AL17" i="62"/>
  <c r="AM17" i="62"/>
  <c r="AN17" i="62"/>
  <c r="AO17" i="62"/>
  <c r="AP17" i="62"/>
  <c r="A18" i="62"/>
  <c r="B18" i="62" s="1"/>
  <c r="C18" i="62"/>
  <c r="D18" i="62"/>
  <c r="E18" i="62"/>
  <c r="F18" i="62"/>
  <c r="G18" i="62"/>
  <c r="H18" i="62"/>
  <c r="I18" i="62"/>
  <c r="J18" i="62"/>
  <c r="K18" i="62"/>
  <c r="L18" i="62"/>
  <c r="M18" i="62"/>
  <c r="N18" i="62"/>
  <c r="O18" i="62"/>
  <c r="P18" i="62"/>
  <c r="Q18" i="62"/>
  <c r="R18" i="62"/>
  <c r="S18" i="62"/>
  <c r="T18" i="62"/>
  <c r="U18" i="62"/>
  <c r="V18" i="62"/>
  <c r="W18" i="62"/>
  <c r="X18" i="62"/>
  <c r="Y18" i="62"/>
  <c r="Z18" i="62"/>
  <c r="AA18" i="62"/>
  <c r="AB18" i="62"/>
  <c r="AC18" i="62"/>
  <c r="AD18" i="62"/>
  <c r="AE18" i="62"/>
  <c r="AF18" i="62"/>
  <c r="AG18" i="62"/>
  <c r="AH18" i="62"/>
  <c r="AI18" i="62"/>
  <c r="AJ18" i="62"/>
  <c r="AK18" i="62"/>
  <c r="AL18" i="62"/>
  <c r="AM18" i="62"/>
  <c r="AN18" i="62"/>
  <c r="AO18" i="62"/>
  <c r="AP18" i="62"/>
  <c r="A19" i="62"/>
  <c r="B19" i="62" s="1"/>
  <c r="C19" i="62"/>
  <c r="D19" i="62"/>
  <c r="E19" i="62"/>
  <c r="F19" i="62"/>
  <c r="G19" i="62"/>
  <c r="H19" i="62"/>
  <c r="I19" i="62"/>
  <c r="J19" i="62"/>
  <c r="K19" i="62"/>
  <c r="L19" i="62"/>
  <c r="M19" i="62"/>
  <c r="N19" i="62"/>
  <c r="O19" i="62"/>
  <c r="P19" i="62"/>
  <c r="Q19" i="62"/>
  <c r="R19" i="62"/>
  <c r="S19" i="62"/>
  <c r="T19" i="62"/>
  <c r="U19" i="62"/>
  <c r="V19" i="62"/>
  <c r="W19" i="62"/>
  <c r="X19" i="62"/>
  <c r="Y19" i="62"/>
  <c r="Z19" i="62"/>
  <c r="AA19" i="62"/>
  <c r="AB19" i="62"/>
  <c r="AC19" i="62"/>
  <c r="AD19" i="62"/>
  <c r="AE19" i="62"/>
  <c r="AF19" i="62"/>
  <c r="AG19" i="62"/>
  <c r="AH19" i="62"/>
  <c r="AI19" i="62"/>
  <c r="AJ19" i="62"/>
  <c r="AK19" i="62"/>
  <c r="AL19" i="62"/>
  <c r="AM19" i="62"/>
  <c r="AN19" i="62"/>
  <c r="AO19" i="62"/>
  <c r="AP19" i="62"/>
  <c r="C20" i="62"/>
  <c r="D20" i="62"/>
  <c r="E20" i="62"/>
  <c r="F20" i="62"/>
  <c r="G20" i="62"/>
  <c r="H20" i="62"/>
  <c r="I20" i="62"/>
  <c r="J20" i="62"/>
  <c r="K20" i="62"/>
  <c r="L20" i="62"/>
  <c r="M20" i="62"/>
  <c r="N20" i="62"/>
  <c r="O20" i="62"/>
  <c r="P20" i="62"/>
  <c r="Q20" i="62"/>
  <c r="R20" i="62"/>
  <c r="S20" i="62"/>
  <c r="T20" i="62"/>
  <c r="U20" i="62"/>
  <c r="V20" i="62"/>
  <c r="W20" i="62"/>
  <c r="X20" i="62"/>
  <c r="Y20" i="62"/>
  <c r="Z20" i="62"/>
  <c r="AA20" i="62"/>
  <c r="AB20" i="62"/>
  <c r="AC20" i="62"/>
  <c r="AD20" i="62"/>
  <c r="AE20" i="62"/>
  <c r="AF20" i="62"/>
  <c r="AG20" i="62"/>
  <c r="AH20" i="62"/>
  <c r="AI20" i="62"/>
  <c r="AJ20" i="62"/>
  <c r="AK20" i="62"/>
  <c r="AL20" i="62"/>
  <c r="AM20" i="62"/>
  <c r="AN20" i="62"/>
  <c r="AO20" i="62"/>
  <c r="AP20" i="62"/>
  <c r="C21" i="62"/>
  <c r="D21" i="62"/>
  <c r="E21" i="62"/>
  <c r="F21" i="62"/>
  <c r="G21" i="62"/>
  <c r="H21" i="62"/>
  <c r="I21" i="62"/>
  <c r="J21" i="62"/>
  <c r="K21" i="62"/>
  <c r="L21" i="62"/>
  <c r="M21" i="62"/>
  <c r="N21" i="62"/>
  <c r="O21" i="62"/>
  <c r="P21" i="62"/>
  <c r="Q21" i="62"/>
  <c r="R21" i="62"/>
  <c r="S21" i="62"/>
  <c r="T21" i="62"/>
  <c r="U21" i="62"/>
  <c r="V21" i="62"/>
  <c r="W21" i="62"/>
  <c r="X21" i="62"/>
  <c r="Y21" i="62"/>
  <c r="Z21" i="62"/>
  <c r="AA21" i="62"/>
  <c r="AB21" i="62"/>
  <c r="AC21" i="62"/>
  <c r="AD21" i="62"/>
  <c r="AE21" i="62"/>
  <c r="AF21" i="62"/>
  <c r="AG21" i="62"/>
  <c r="AH21" i="62"/>
  <c r="AI21" i="62"/>
  <c r="AJ21" i="62"/>
  <c r="AK21" i="62"/>
  <c r="AL21" i="62"/>
  <c r="AM21" i="62"/>
  <c r="AN21" i="62"/>
  <c r="AO21" i="62"/>
  <c r="AP21" i="62"/>
  <c r="C22" i="62"/>
  <c r="D22" i="62"/>
  <c r="E22" i="62"/>
  <c r="F22" i="62"/>
  <c r="G22" i="62"/>
  <c r="H22" i="62"/>
  <c r="I22" i="62"/>
  <c r="J22" i="62"/>
  <c r="K22" i="62"/>
  <c r="L22" i="62"/>
  <c r="M22" i="62"/>
  <c r="N22" i="62"/>
  <c r="O22" i="62"/>
  <c r="P22" i="62"/>
  <c r="Q22" i="62"/>
  <c r="R22" i="62"/>
  <c r="S22" i="62"/>
  <c r="T22" i="62"/>
  <c r="U22" i="62"/>
  <c r="V22" i="62"/>
  <c r="W22" i="62"/>
  <c r="X22" i="62"/>
  <c r="Y22" i="62"/>
  <c r="Z22" i="62"/>
  <c r="AA22" i="62"/>
  <c r="AB22" i="62"/>
  <c r="AC22" i="62"/>
  <c r="AD22" i="62"/>
  <c r="AE22" i="62"/>
  <c r="AF22" i="62"/>
  <c r="AG22" i="62"/>
  <c r="AH22" i="62"/>
  <c r="AI22" i="62"/>
  <c r="AJ22" i="62"/>
  <c r="AK22" i="62"/>
  <c r="AL22" i="62"/>
  <c r="AM22" i="62"/>
  <c r="AN22" i="62"/>
  <c r="AO22" i="62"/>
  <c r="AP22" i="62"/>
  <c r="C23" i="62"/>
  <c r="D23" i="62"/>
  <c r="E23" i="62"/>
  <c r="F23" i="62"/>
  <c r="G23" i="62"/>
  <c r="H23" i="62"/>
  <c r="I23" i="62"/>
  <c r="J23" i="62"/>
  <c r="K23" i="62"/>
  <c r="L23" i="62"/>
  <c r="M23" i="62"/>
  <c r="N23" i="62"/>
  <c r="O23" i="62"/>
  <c r="P23" i="62"/>
  <c r="Q23" i="62"/>
  <c r="R23" i="62"/>
  <c r="S23" i="62"/>
  <c r="T23" i="62"/>
  <c r="U23" i="62"/>
  <c r="V23" i="62"/>
  <c r="W23" i="62"/>
  <c r="X23" i="62"/>
  <c r="Y23" i="62"/>
  <c r="Z23" i="62"/>
  <c r="AA23" i="62"/>
  <c r="AB23" i="62"/>
  <c r="AC23" i="62"/>
  <c r="AD23" i="62"/>
  <c r="AE23" i="62"/>
  <c r="AF23" i="62"/>
  <c r="AG23" i="62"/>
  <c r="AH23" i="62"/>
  <c r="AI23" i="62"/>
  <c r="AJ23" i="62"/>
  <c r="AK23" i="62"/>
  <c r="AL23" i="62"/>
  <c r="AM23" i="62"/>
  <c r="AN23" i="62"/>
  <c r="AO23" i="62"/>
  <c r="AP23" i="62"/>
  <c r="C24" i="62"/>
  <c r="D24" i="62"/>
  <c r="E24" i="62"/>
  <c r="F24" i="62"/>
  <c r="G24" i="62"/>
  <c r="H24" i="62"/>
  <c r="I24" i="62"/>
  <c r="J24" i="62"/>
  <c r="K24" i="62"/>
  <c r="L24" i="62"/>
  <c r="M24" i="62"/>
  <c r="N24" i="62"/>
  <c r="O24" i="62"/>
  <c r="P24" i="62"/>
  <c r="Q24" i="62"/>
  <c r="R24" i="62"/>
  <c r="S24" i="62"/>
  <c r="T24" i="62"/>
  <c r="U24" i="62"/>
  <c r="V24" i="62"/>
  <c r="W24" i="62"/>
  <c r="X24" i="62"/>
  <c r="Y24" i="62"/>
  <c r="Z24" i="62"/>
  <c r="AA24" i="62"/>
  <c r="AB24" i="62"/>
  <c r="AC24" i="62"/>
  <c r="AD24" i="62"/>
  <c r="AE24" i="62"/>
  <c r="AF24" i="62"/>
  <c r="AG24" i="62"/>
  <c r="AH24" i="62"/>
  <c r="AI24" i="62"/>
  <c r="AJ24" i="62"/>
  <c r="AK24" i="62"/>
  <c r="AL24" i="62"/>
  <c r="AM24" i="62"/>
  <c r="AN24" i="62"/>
  <c r="AO24" i="62"/>
  <c r="AP24" i="62"/>
  <c r="A25" i="62"/>
  <c r="B25" i="62" s="1"/>
  <c r="C25" i="62"/>
  <c r="D25" i="62"/>
  <c r="E25" i="62"/>
  <c r="F25" i="62"/>
  <c r="G25" i="62"/>
  <c r="H25" i="62"/>
  <c r="I25" i="62"/>
  <c r="J25" i="62"/>
  <c r="K25" i="62"/>
  <c r="L25" i="62"/>
  <c r="M25" i="62"/>
  <c r="N25" i="62"/>
  <c r="O25" i="62"/>
  <c r="P25" i="62"/>
  <c r="Q25" i="62"/>
  <c r="R25" i="62"/>
  <c r="S25" i="62"/>
  <c r="T25" i="62"/>
  <c r="U25" i="62"/>
  <c r="V25" i="62"/>
  <c r="W25" i="62"/>
  <c r="X25" i="62"/>
  <c r="Y25" i="62"/>
  <c r="Z25" i="62"/>
  <c r="AA25" i="62"/>
  <c r="AB25" i="62"/>
  <c r="AC25" i="62"/>
  <c r="AD25" i="62"/>
  <c r="AE25" i="62"/>
  <c r="AF25" i="62"/>
  <c r="AG25" i="62"/>
  <c r="AH25" i="62"/>
  <c r="AI25" i="62"/>
  <c r="AJ25" i="62"/>
  <c r="AK25" i="62"/>
  <c r="AL25" i="62"/>
  <c r="AM25" i="62"/>
  <c r="AN25" i="62"/>
  <c r="AO25" i="62"/>
  <c r="AP25" i="62"/>
  <c r="A26" i="62"/>
  <c r="B26" i="62" s="1"/>
  <c r="C26" i="62"/>
  <c r="D26" i="62"/>
  <c r="E26" i="62"/>
  <c r="F26" i="62"/>
  <c r="G26" i="62"/>
  <c r="H26" i="62"/>
  <c r="I26" i="62"/>
  <c r="J26" i="62"/>
  <c r="K26" i="62"/>
  <c r="L26" i="62"/>
  <c r="M26" i="62"/>
  <c r="N26" i="62"/>
  <c r="O26" i="62"/>
  <c r="P26" i="62"/>
  <c r="Q26" i="62"/>
  <c r="R26" i="62"/>
  <c r="S26" i="62"/>
  <c r="T26" i="62"/>
  <c r="U26" i="62"/>
  <c r="V26" i="62"/>
  <c r="W26" i="62"/>
  <c r="X26" i="62"/>
  <c r="Y26" i="62"/>
  <c r="Z26" i="62"/>
  <c r="AA26" i="62"/>
  <c r="AB26" i="62"/>
  <c r="AC26" i="62"/>
  <c r="AD26" i="62"/>
  <c r="AE26" i="62"/>
  <c r="AF26" i="62"/>
  <c r="AG26" i="62"/>
  <c r="AH26" i="62"/>
  <c r="AI26" i="62"/>
  <c r="AJ26" i="62"/>
  <c r="AK26" i="62"/>
  <c r="AL26" i="62"/>
  <c r="AM26" i="62"/>
  <c r="AN26" i="62"/>
  <c r="AO26" i="62"/>
  <c r="AP26" i="62"/>
  <c r="A27" i="62"/>
  <c r="B27" i="62" s="1"/>
  <c r="C27" i="62"/>
  <c r="D27" i="62"/>
  <c r="E27" i="62"/>
  <c r="F27" i="62"/>
  <c r="G27" i="62"/>
  <c r="H27" i="62"/>
  <c r="I27" i="62"/>
  <c r="J27" i="62"/>
  <c r="K27" i="62"/>
  <c r="L27" i="62"/>
  <c r="M27" i="62"/>
  <c r="N27" i="62"/>
  <c r="O27" i="62"/>
  <c r="P27" i="62"/>
  <c r="Q27" i="62"/>
  <c r="R27" i="62"/>
  <c r="S27" i="62"/>
  <c r="T27" i="62"/>
  <c r="U27" i="62"/>
  <c r="V27" i="62"/>
  <c r="W27" i="62"/>
  <c r="X27" i="62"/>
  <c r="Y27" i="62"/>
  <c r="Z27" i="62"/>
  <c r="AA27" i="62"/>
  <c r="AB27" i="62"/>
  <c r="AC27" i="62"/>
  <c r="AD27" i="62"/>
  <c r="AE27" i="62"/>
  <c r="AF27" i="62"/>
  <c r="AG27" i="62"/>
  <c r="AH27" i="62"/>
  <c r="AI27" i="62"/>
  <c r="AJ27" i="62"/>
  <c r="AK27" i="62"/>
  <c r="AL27" i="62"/>
  <c r="AM27" i="62"/>
  <c r="AN27" i="62"/>
  <c r="AO27" i="62"/>
  <c r="AP27" i="62"/>
  <c r="A28" i="62"/>
  <c r="B28" i="62" s="1"/>
  <c r="C28" i="62"/>
  <c r="D28" i="62"/>
  <c r="E28" i="62"/>
  <c r="F28" i="62"/>
  <c r="G28" i="62"/>
  <c r="H28" i="62"/>
  <c r="I28" i="62"/>
  <c r="J28" i="62"/>
  <c r="K28" i="62"/>
  <c r="L28" i="62"/>
  <c r="M28" i="62"/>
  <c r="N28" i="62"/>
  <c r="O28" i="62"/>
  <c r="P28" i="62"/>
  <c r="Q28" i="62"/>
  <c r="R28" i="62"/>
  <c r="S28" i="62"/>
  <c r="T28" i="62"/>
  <c r="U28" i="62"/>
  <c r="V28" i="62"/>
  <c r="W28" i="62"/>
  <c r="X28" i="62"/>
  <c r="Y28" i="62"/>
  <c r="Z28" i="62"/>
  <c r="AA28" i="62"/>
  <c r="AB28" i="62"/>
  <c r="AC28" i="62"/>
  <c r="AD28" i="62"/>
  <c r="AE28" i="62"/>
  <c r="AF28" i="62"/>
  <c r="AG28" i="62"/>
  <c r="AH28" i="62"/>
  <c r="AI28" i="62"/>
  <c r="AJ28" i="62"/>
  <c r="AK28" i="62"/>
  <c r="AL28" i="62"/>
  <c r="AM28" i="62"/>
  <c r="AN28" i="62"/>
  <c r="AO28" i="62"/>
  <c r="AP28" i="62"/>
  <c r="A29" i="62"/>
  <c r="B29" i="62" s="1"/>
  <c r="C29" i="62"/>
  <c r="D29" i="62"/>
  <c r="E29" i="62"/>
  <c r="F29" i="62"/>
  <c r="G29" i="62"/>
  <c r="H29" i="62"/>
  <c r="I29" i="62"/>
  <c r="J29" i="62"/>
  <c r="K29" i="62"/>
  <c r="L29" i="62"/>
  <c r="M29" i="62"/>
  <c r="N29" i="62"/>
  <c r="O29" i="62"/>
  <c r="P29" i="62"/>
  <c r="Q29" i="62"/>
  <c r="R29" i="62"/>
  <c r="S29" i="62"/>
  <c r="T29" i="62"/>
  <c r="U29" i="62"/>
  <c r="V29" i="62"/>
  <c r="W29" i="62"/>
  <c r="X29" i="62"/>
  <c r="Y29" i="62"/>
  <c r="Z29" i="62"/>
  <c r="AA29" i="62"/>
  <c r="AB29" i="62"/>
  <c r="AC29" i="62"/>
  <c r="AD29" i="62"/>
  <c r="AE29" i="62"/>
  <c r="AF29" i="62"/>
  <c r="AG29" i="62"/>
  <c r="AH29" i="62"/>
  <c r="AI29" i="62"/>
  <c r="AJ29" i="62"/>
  <c r="AK29" i="62"/>
  <c r="AL29" i="62"/>
  <c r="AM29" i="62"/>
  <c r="AN29" i="62"/>
  <c r="AO29" i="62"/>
  <c r="AP29" i="62"/>
  <c r="A30" i="62"/>
  <c r="B30" i="62" s="1"/>
  <c r="C30" i="62"/>
  <c r="D30" i="62"/>
  <c r="E30" i="62"/>
  <c r="F30" i="62"/>
  <c r="G30" i="62"/>
  <c r="H30" i="62"/>
  <c r="I30" i="62"/>
  <c r="J30" i="62"/>
  <c r="K30" i="62"/>
  <c r="L30" i="62"/>
  <c r="M30" i="62"/>
  <c r="N30" i="62"/>
  <c r="O30" i="62"/>
  <c r="P30" i="62"/>
  <c r="Q30" i="62"/>
  <c r="R30" i="62"/>
  <c r="S30" i="62"/>
  <c r="T30" i="62"/>
  <c r="U30" i="62"/>
  <c r="V30" i="62"/>
  <c r="W30" i="62"/>
  <c r="X30" i="62"/>
  <c r="Y30" i="62"/>
  <c r="Z30" i="62"/>
  <c r="AA30" i="62"/>
  <c r="AB30" i="62"/>
  <c r="AC30" i="62"/>
  <c r="AD30" i="62"/>
  <c r="AE30" i="62"/>
  <c r="AF30" i="62"/>
  <c r="AG30" i="62"/>
  <c r="AH30" i="62"/>
  <c r="AI30" i="62"/>
  <c r="AJ30" i="62"/>
  <c r="AK30" i="62"/>
  <c r="AL30" i="62"/>
  <c r="AM30" i="62"/>
  <c r="AN30" i="62"/>
  <c r="AO30" i="62"/>
  <c r="AP30" i="62"/>
  <c r="A31" i="62"/>
  <c r="B31" i="62" s="1"/>
  <c r="C31" i="62"/>
  <c r="D31" i="62"/>
  <c r="E31" i="62"/>
  <c r="F31" i="62"/>
  <c r="G31" i="62"/>
  <c r="H31" i="62"/>
  <c r="I31" i="62"/>
  <c r="J31" i="62"/>
  <c r="K31" i="62"/>
  <c r="L31" i="62"/>
  <c r="M31" i="62"/>
  <c r="N31" i="62"/>
  <c r="O31" i="62"/>
  <c r="P31" i="62"/>
  <c r="Q31" i="62"/>
  <c r="R31" i="62"/>
  <c r="S31" i="62"/>
  <c r="T31" i="62"/>
  <c r="U31" i="62"/>
  <c r="V31" i="62"/>
  <c r="W31" i="62"/>
  <c r="X31" i="62"/>
  <c r="Y31" i="62"/>
  <c r="Z31" i="62"/>
  <c r="AA31" i="62"/>
  <c r="AB31" i="62"/>
  <c r="AC31" i="62"/>
  <c r="AD31" i="62"/>
  <c r="AE31" i="62"/>
  <c r="AF31" i="62"/>
  <c r="AG31" i="62"/>
  <c r="AH31" i="62"/>
  <c r="AI31" i="62"/>
  <c r="AJ31" i="62"/>
  <c r="AK31" i="62"/>
  <c r="AL31" i="62"/>
  <c r="AM31" i="62"/>
  <c r="AN31" i="62"/>
  <c r="AO31" i="62"/>
  <c r="AP31" i="62"/>
  <c r="A32" i="62"/>
  <c r="B32" i="62" s="1"/>
  <c r="C32" i="62"/>
  <c r="D32" i="62"/>
  <c r="E32" i="62"/>
  <c r="F32" i="62"/>
  <c r="G32" i="62"/>
  <c r="H32" i="62"/>
  <c r="I32" i="62"/>
  <c r="J32" i="62"/>
  <c r="K32" i="62"/>
  <c r="L32" i="62"/>
  <c r="M32" i="62"/>
  <c r="N32" i="62"/>
  <c r="O32" i="62"/>
  <c r="P32" i="62"/>
  <c r="Q32" i="62"/>
  <c r="R32" i="62"/>
  <c r="S32" i="62"/>
  <c r="T32" i="62"/>
  <c r="U32" i="62"/>
  <c r="V32" i="62"/>
  <c r="W32" i="62"/>
  <c r="X32" i="62"/>
  <c r="Y32" i="62"/>
  <c r="Z32" i="62"/>
  <c r="AA32" i="62"/>
  <c r="AB32" i="62"/>
  <c r="AC32" i="62"/>
  <c r="AD32" i="62"/>
  <c r="AE32" i="62"/>
  <c r="AF32" i="62"/>
  <c r="AG32" i="62"/>
  <c r="AH32" i="62"/>
  <c r="AI32" i="62"/>
  <c r="AJ32" i="62"/>
  <c r="AK32" i="62"/>
  <c r="AL32" i="62"/>
  <c r="AM32" i="62"/>
  <c r="AN32" i="62"/>
  <c r="AO32" i="62"/>
  <c r="AP32" i="62"/>
  <c r="A33" i="62"/>
  <c r="B33" i="62" s="1"/>
  <c r="C33" i="62"/>
  <c r="D33" i="62"/>
  <c r="E33" i="62"/>
  <c r="F33" i="62"/>
  <c r="G33" i="62"/>
  <c r="H33" i="62"/>
  <c r="I33" i="62"/>
  <c r="J33" i="62"/>
  <c r="K33" i="62"/>
  <c r="L33" i="62"/>
  <c r="M33" i="62"/>
  <c r="N33" i="62"/>
  <c r="O33" i="62"/>
  <c r="P33" i="62"/>
  <c r="Q33" i="62"/>
  <c r="R33" i="62"/>
  <c r="S33" i="62"/>
  <c r="T33" i="62"/>
  <c r="U33" i="62"/>
  <c r="V33" i="62"/>
  <c r="W33" i="62"/>
  <c r="X33" i="62"/>
  <c r="Y33" i="62"/>
  <c r="Z33" i="62"/>
  <c r="AA33" i="62"/>
  <c r="AB33" i="62"/>
  <c r="AC33" i="62"/>
  <c r="AD33" i="62"/>
  <c r="AE33" i="62"/>
  <c r="AF33" i="62"/>
  <c r="AG33" i="62"/>
  <c r="AH33" i="62"/>
  <c r="AI33" i="62"/>
  <c r="AJ33" i="62"/>
  <c r="AK33" i="62"/>
  <c r="AL33" i="62"/>
  <c r="AM33" i="62"/>
  <c r="AN33" i="62"/>
  <c r="AO33" i="62"/>
  <c r="AP33" i="62"/>
  <c r="A34" i="62"/>
  <c r="B34" i="62" s="1"/>
  <c r="C34" i="62"/>
  <c r="D34" i="62"/>
  <c r="E34" i="62"/>
  <c r="F34" i="62"/>
  <c r="G34" i="62"/>
  <c r="H34" i="62"/>
  <c r="I34" i="62"/>
  <c r="J34" i="62"/>
  <c r="K34" i="62"/>
  <c r="L34" i="62"/>
  <c r="M34" i="62"/>
  <c r="N34" i="62"/>
  <c r="O34" i="62"/>
  <c r="P34" i="62"/>
  <c r="Q34" i="62"/>
  <c r="R34" i="62"/>
  <c r="S34" i="62"/>
  <c r="T34" i="62"/>
  <c r="U34" i="62"/>
  <c r="V34" i="62"/>
  <c r="W34" i="62"/>
  <c r="X34" i="62"/>
  <c r="Y34" i="62"/>
  <c r="Z34" i="62"/>
  <c r="AA34" i="62"/>
  <c r="AB34" i="62"/>
  <c r="AC34" i="62"/>
  <c r="AD34" i="62"/>
  <c r="AE34" i="62"/>
  <c r="AF34" i="62"/>
  <c r="AG34" i="62"/>
  <c r="AH34" i="62"/>
  <c r="AI34" i="62"/>
  <c r="AJ34" i="62"/>
  <c r="AK34" i="62"/>
  <c r="AL34" i="62"/>
  <c r="AM34" i="62"/>
  <c r="AN34" i="62"/>
  <c r="AO34" i="62"/>
  <c r="AP34" i="62"/>
  <c r="A35" i="62"/>
  <c r="B35" i="62" s="1"/>
  <c r="C35" i="62"/>
  <c r="D35" i="62"/>
  <c r="E35" i="62"/>
  <c r="F35" i="62"/>
  <c r="G35" i="62"/>
  <c r="H35" i="62"/>
  <c r="I35" i="62"/>
  <c r="J35" i="62"/>
  <c r="K35" i="62"/>
  <c r="L35" i="62"/>
  <c r="M35" i="62"/>
  <c r="N35" i="62"/>
  <c r="O35" i="62"/>
  <c r="P35" i="62"/>
  <c r="Q35" i="62"/>
  <c r="R35" i="62"/>
  <c r="S35" i="62"/>
  <c r="T35" i="62"/>
  <c r="U35" i="62"/>
  <c r="V35" i="62"/>
  <c r="W35" i="62"/>
  <c r="X35" i="62"/>
  <c r="Y35" i="62"/>
  <c r="Z35" i="62"/>
  <c r="AA35" i="62"/>
  <c r="AB35" i="62"/>
  <c r="AC35" i="62"/>
  <c r="AD35" i="62"/>
  <c r="AE35" i="62"/>
  <c r="AF35" i="62"/>
  <c r="AG35" i="62"/>
  <c r="AH35" i="62"/>
  <c r="AI35" i="62"/>
  <c r="AJ35" i="62"/>
  <c r="AK35" i="62"/>
  <c r="AL35" i="62"/>
  <c r="AM35" i="62"/>
  <c r="AN35" i="62"/>
  <c r="AO35" i="62"/>
  <c r="AP35" i="62"/>
  <c r="A36" i="62"/>
  <c r="B36" i="62" s="1"/>
  <c r="C36" i="62"/>
  <c r="D36" i="62"/>
  <c r="E36" i="62"/>
  <c r="F36" i="62"/>
  <c r="G36" i="62"/>
  <c r="H36" i="62"/>
  <c r="I36" i="62"/>
  <c r="J36" i="62"/>
  <c r="K36" i="62"/>
  <c r="L36" i="62"/>
  <c r="M36" i="62"/>
  <c r="N36" i="62"/>
  <c r="O36" i="62"/>
  <c r="P36" i="62"/>
  <c r="Q36" i="62"/>
  <c r="R36" i="62"/>
  <c r="S36" i="62"/>
  <c r="T36" i="62"/>
  <c r="U36" i="62"/>
  <c r="V36" i="62"/>
  <c r="W36" i="62"/>
  <c r="X36" i="62"/>
  <c r="Y36" i="62"/>
  <c r="Z36" i="62"/>
  <c r="AA36" i="62"/>
  <c r="AB36" i="62"/>
  <c r="AC36" i="62"/>
  <c r="AD36" i="62"/>
  <c r="AE36" i="62"/>
  <c r="AF36" i="62"/>
  <c r="AG36" i="62"/>
  <c r="AH36" i="62"/>
  <c r="AI36" i="62"/>
  <c r="AJ36" i="62"/>
  <c r="AK36" i="62"/>
  <c r="AL36" i="62"/>
  <c r="AM36" i="62"/>
  <c r="AN36" i="62"/>
  <c r="AO36" i="62"/>
  <c r="AP36" i="62"/>
  <c r="C39" i="62"/>
  <c r="C40" i="62"/>
  <c r="D40" i="62"/>
  <c r="E40" i="62"/>
  <c r="F40" i="62"/>
  <c r="G40" i="62"/>
  <c r="H40" i="62"/>
  <c r="I40" i="62"/>
  <c r="J40" i="62"/>
  <c r="K40" i="62"/>
  <c r="L40" i="62"/>
  <c r="M40" i="62"/>
  <c r="N40" i="62"/>
  <c r="O40" i="62"/>
  <c r="P40" i="62"/>
  <c r="Q40" i="62"/>
  <c r="R40" i="62"/>
  <c r="S40" i="62"/>
  <c r="T40" i="62"/>
  <c r="U40" i="62"/>
  <c r="V40" i="62"/>
  <c r="W40" i="62"/>
  <c r="X40" i="62"/>
  <c r="Y40" i="62"/>
  <c r="Z40" i="62"/>
  <c r="AA40" i="62"/>
  <c r="AB40" i="62"/>
  <c r="AC40" i="62"/>
  <c r="AD40" i="62"/>
  <c r="AE40" i="62"/>
  <c r="AF40" i="62"/>
  <c r="AG40" i="62"/>
  <c r="AH40" i="62"/>
  <c r="AI40" i="62"/>
  <c r="AJ40" i="62"/>
  <c r="AK40" i="62"/>
  <c r="AL40" i="62"/>
  <c r="AM40" i="62"/>
  <c r="AN40" i="62"/>
  <c r="AO40" i="62"/>
  <c r="AP40" i="62"/>
  <c r="C41" i="62"/>
  <c r="D41" i="62"/>
  <c r="E41" i="62"/>
  <c r="F41" i="62"/>
  <c r="G41" i="62"/>
  <c r="H41" i="62"/>
  <c r="I41" i="62"/>
  <c r="J41" i="62"/>
  <c r="K41" i="62"/>
  <c r="L41" i="62"/>
  <c r="M41" i="62"/>
  <c r="N41" i="62"/>
  <c r="O41" i="62"/>
  <c r="P41" i="62"/>
  <c r="Q41" i="62"/>
  <c r="R41" i="62"/>
  <c r="S41" i="62"/>
  <c r="T41" i="62"/>
  <c r="U41" i="62"/>
  <c r="V41" i="62"/>
  <c r="W41" i="62"/>
  <c r="X41" i="62"/>
  <c r="Y41" i="62"/>
  <c r="Z41" i="62"/>
  <c r="AA41" i="62"/>
  <c r="AB41" i="62"/>
  <c r="AC41" i="62"/>
  <c r="AD41" i="62"/>
  <c r="AE41" i="62"/>
  <c r="AF41" i="62"/>
  <c r="AG41" i="62"/>
  <c r="AH41" i="62"/>
  <c r="AI41" i="62"/>
  <c r="AJ41" i="62"/>
  <c r="AK41" i="62"/>
  <c r="AL41" i="62"/>
  <c r="AM41" i="62"/>
  <c r="AN41" i="62"/>
  <c r="AO41" i="62"/>
  <c r="AP41" i="62"/>
  <c r="E7" i="62"/>
  <c r="F7" i="62"/>
  <c r="G7" i="62"/>
  <c r="H7" i="62"/>
  <c r="I7" i="62"/>
  <c r="J7" i="62"/>
  <c r="K7" i="62"/>
  <c r="L7" i="62"/>
  <c r="M7" i="62"/>
  <c r="N7" i="62"/>
  <c r="O7" i="62"/>
  <c r="P7" i="62"/>
  <c r="Q7" i="62"/>
  <c r="R7" i="62"/>
  <c r="S7" i="62"/>
  <c r="T7" i="62"/>
  <c r="U7" i="62"/>
  <c r="V7" i="62"/>
  <c r="W7" i="62"/>
  <c r="X7" i="62"/>
  <c r="Y7" i="62"/>
  <c r="Z7" i="62"/>
  <c r="AA7" i="62"/>
  <c r="AB7" i="62"/>
  <c r="AC7" i="62"/>
  <c r="AD7" i="62"/>
  <c r="AE7" i="62"/>
  <c r="AF7" i="62"/>
  <c r="AG7" i="62"/>
  <c r="AH7" i="62"/>
  <c r="AI7" i="62"/>
  <c r="AJ7" i="62"/>
  <c r="AK7" i="62"/>
  <c r="AL7" i="62"/>
  <c r="AM7" i="62"/>
  <c r="AN7" i="62"/>
  <c r="AO7" i="62"/>
  <c r="AP7" i="62"/>
  <c r="C7" i="62"/>
  <c r="A7" i="62"/>
  <c r="B7" i="62" s="1"/>
  <c r="D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C9" i="59"/>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8" i="59"/>
  <c r="C7" i="59"/>
  <c r="C41" i="46" l="1"/>
  <c r="C42" i="46" s="1"/>
  <c r="C43" i="46" s="1"/>
  <c r="C44" i="46" s="1"/>
  <c r="AJ46" i="57"/>
  <c r="D36" i="57"/>
  <c r="E36" i="57"/>
  <c r="F36" i="57"/>
  <c r="G36" i="57"/>
  <c r="H36" i="57"/>
  <c r="I36" i="57"/>
  <c r="J36" i="57"/>
  <c r="K36" i="57"/>
  <c r="L36" i="57"/>
  <c r="M36" i="57"/>
  <c r="N36" i="57"/>
  <c r="O36" i="57"/>
  <c r="P36" i="57"/>
  <c r="Q36" i="57"/>
  <c r="R36" i="57"/>
  <c r="S36" i="57"/>
  <c r="T36" i="57"/>
  <c r="U36" i="57"/>
  <c r="V36" i="57"/>
  <c r="W36" i="57"/>
  <c r="X36" i="57"/>
  <c r="Y36" i="57"/>
  <c r="Z36" i="57"/>
  <c r="AA36" i="57"/>
  <c r="AB36" i="57"/>
  <c r="AC36" i="57"/>
  <c r="AD36" i="57"/>
  <c r="C36"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23" i="50"/>
  <c r="U24" i="50" s="1"/>
  <c r="W23" i="50"/>
  <c r="W24"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X23" i="50" l="1"/>
  <c r="X24" i="50" s="1"/>
  <c r="V23" i="50"/>
  <c r="V24" i="50" s="1"/>
  <c r="M19" i="50"/>
  <c r="M26" i="50" s="1"/>
  <c r="Q23" i="50"/>
  <c r="Q24" i="50" s="1"/>
  <c r="N23" i="50"/>
  <c r="N24" i="50" s="1"/>
  <c r="T23" i="50"/>
  <c r="T24" i="50" s="1"/>
  <c r="S23" i="50"/>
  <c r="S24" i="50" s="1"/>
  <c r="P23" i="50"/>
  <c r="P24" i="50" s="1"/>
  <c r="S19" i="50"/>
  <c r="S26" i="50" s="1"/>
  <c r="N19" i="50"/>
  <c r="N20" i="50" s="1"/>
  <c r="N21" i="50" s="1"/>
  <c r="M20" i="50"/>
  <c r="M21" i="50" s="1"/>
  <c r="M23" i="50"/>
  <c r="M24" i="50" s="1"/>
  <c r="Q19" i="50"/>
  <c r="X19" i="50"/>
  <c r="W19" i="50"/>
  <c r="V19" i="50"/>
  <c r="U19" i="50"/>
  <c r="T26" i="50"/>
  <c r="T20" i="50"/>
  <c r="T21" i="50" s="1"/>
  <c r="R23" i="50"/>
  <c r="R24" i="50" s="1"/>
  <c r="R19" i="50"/>
  <c r="T18" i="50"/>
  <c r="O20" i="50"/>
  <c r="O21" i="50" s="1"/>
  <c r="O26" i="50"/>
  <c r="O18" i="50"/>
  <c r="P19" i="50"/>
  <c r="O23" i="50"/>
  <c r="O24" i="50" s="1"/>
  <c r="AG63" i="50"/>
  <c r="AG64" i="50"/>
  <c r="AG65" i="50"/>
  <c r="S20" i="50" l="1"/>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BK63" i="50"/>
  <c r="BK64" i="50"/>
  <c r="BK65" i="50"/>
  <c r="BA63" i="50"/>
  <c r="BA64" i="50"/>
  <c r="BA65" i="50"/>
  <c r="AQ63" i="50"/>
  <c r="AH63" i="50" s="1"/>
  <c r="AI63" i="50" s="1"/>
  <c r="AJ63" i="50" s="1"/>
  <c r="AK63" i="50" s="1"/>
  <c r="AL63" i="50" s="1"/>
  <c r="AM63" i="50" s="1"/>
  <c r="AN63" i="50" s="1"/>
  <c r="AO63" i="50" s="1"/>
  <c r="AP63" i="50" s="1"/>
  <c r="AQ64" i="50"/>
  <c r="AH64" i="50" s="1"/>
  <c r="AI64" i="50" s="1"/>
  <c r="AJ64" i="50" s="1"/>
  <c r="AK64" i="50" s="1"/>
  <c r="AL64" i="50" s="1"/>
  <c r="AM64" i="50" s="1"/>
  <c r="AN64" i="50" s="1"/>
  <c r="AO64" i="50" s="1"/>
  <c r="AP64" i="50" s="1"/>
  <c r="AQ65" i="50"/>
  <c r="AH65" i="50" s="1"/>
  <c r="AI65" i="50" s="1"/>
  <c r="AJ65" i="50" s="1"/>
  <c r="AK65" i="50" s="1"/>
  <c r="AL65" i="50" s="1"/>
  <c r="AM65" i="50" s="1"/>
  <c r="AN65" i="50" s="1"/>
  <c r="AO65" i="50" s="1"/>
  <c r="AP65" i="50" s="1"/>
  <c r="Y63" i="50"/>
  <c r="Z63" i="50" s="1"/>
  <c r="AA63" i="50" s="1"/>
  <c r="AB63" i="50" s="1"/>
  <c r="AC63" i="50" s="1"/>
  <c r="AD63" i="50" s="1"/>
  <c r="AE63" i="50" s="1"/>
  <c r="AF63" i="50" s="1"/>
  <c r="Y64" i="50"/>
  <c r="Z64" i="50" s="1"/>
  <c r="AA64" i="50" s="1"/>
  <c r="AB64" i="50" s="1"/>
  <c r="AC64" i="50" s="1"/>
  <c r="AD64" i="50" s="1"/>
  <c r="AE64" i="50" s="1"/>
  <c r="AF64" i="50" s="1"/>
  <c r="Y65" i="50"/>
  <c r="Z65" i="50" s="1"/>
  <c r="AA65" i="50" s="1"/>
  <c r="AB65" i="50" s="1"/>
  <c r="AC65" i="50" s="1"/>
  <c r="AD65" i="50" s="1"/>
  <c r="AE65" i="50" s="1"/>
  <c r="AF65" i="50" s="1"/>
  <c r="BB65" i="50" l="1"/>
  <c r="BC65" i="50" s="1"/>
  <c r="BD65" i="50" s="1"/>
  <c r="BE65" i="50" s="1"/>
  <c r="BF65" i="50" s="1"/>
  <c r="BG65" i="50" s="1"/>
  <c r="BH65" i="50" s="1"/>
  <c r="BI65" i="50" s="1"/>
  <c r="BJ65" i="50" s="1"/>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S65" i="50" s="1"/>
  <c r="AT65" i="50" s="1"/>
  <c r="AU65" i="50" s="1"/>
  <c r="AV65" i="50" s="1"/>
  <c r="AW65" i="50" s="1"/>
  <c r="AX65" i="50" s="1"/>
  <c r="AY65" i="50" s="1"/>
  <c r="AZ65" i="50" s="1"/>
  <c r="AK40" i="57"/>
  <c r="AJ40"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8" i="46"/>
  <c r="C29" i="46" s="1"/>
  <c r="C30" i="46" s="1"/>
  <c r="C31" i="46" s="1"/>
  <c r="C32" i="46" s="1"/>
  <c r="C33" i="46" s="1"/>
  <c r="C34" i="46" s="1"/>
  <c r="C35" i="46" s="1"/>
  <c r="C36" i="46" s="1"/>
  <c r="C37" i="46" s="1"/>
  <c r="C38" i="46" s="1"/>
  <c r="C39" i="46" s="1"/>
  <c r="D35" i="57"/>
  <c r="E35" i="57"/>
  <c r="F35" i="57"/>
  <c r="G35" i="57"/>
  <c r="H35" i="57"/>
  <c r="I35" i="57"/>
  <c r="J35" i="57"/>
  <c r="K35" i="57"/>
  <c r="L35" i="57"/>
  <c r="M35" i="57"/>
  <c r="N35" i="57"/>
  <c r="O35" i="57"/>
  <c r="P35" i="57"/>
  <c r="Q35" i="57"/>
  <c r="R35" i="57"/>
  <c r="S35" i="57"/>
  <c r="T35" i="57"/>
  <c r="U35" i="57"/>
  <c r="V35" i="57"/>
  <c r="W35" i="57"/>
  <c r="X35" i="57"/>
  <c r="Y35" i="57"/>
  <c r="Z35" i="57"/>
  <c r="AA35" i="57"/>
  <c r="AB35" i="57"/>
  <c r="AC35" i="57"/>
  <c r="AD35" i="57"/>
  <c r="C35"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33" i="57"/>
  <c r="D43" i="50" s="1"/>
  <c r="E33" i="57"/>
  <c r="E43" i="50" s="1"/>
  <c r="F33" i="57"/>
  <c r="F43" i="50" s="1"/>
  <c r="G33" i="57"/>
  <c r="G43" i="50" s="1"/>
  <c r="H33" i="57"/>
  <c r="H43" i="50" s="1"/>
  <c r="I33" i="57"/>
  <c r="I43" i="50" s="1"/>
  <c r="J33" i="57"/>
  <c r="J43" i="50" s="1"/>
  <c r="K33" i="57"/>
  <c r="K43" i="50" s="1"/>
  <c r="L33" i="57"/>
  <c r="L43" i="50" s="1"/>
  <c r="M33" i="57"/>
  <c r="M43" i="50" s="1"/>
  <c r="N33" i="57"/>
  <c r="N43" i="50" s="1"/>
  <c r="O33" i="57"/>
  <c r="O43" i="50" s="1"/>
  <c r="P33" i="57"/>
  <c r="P43" i="50" s="1"/>
  <c r="Q33" i="57"/>
  <c r="Q43" i="50" s="1"/>
  <c r="R33" i="57"/>
  <c r="R43" i="50" s="1"/>
  <c r="S33" i="57"/>
  <c r="S43" i="50" s="1"/>
  <c r="T33" i="57"/>
  <c r="T43" i="50" s="1"/>
  <c r="U33" i="57"/>
  <c r="U43" i="50" s="1"/>
  <c r="V33" i="57"/>
  <c r="V43" i="50" s="1"/>
  <c r="W33" i="57"/>
  <c r="W43" i="50" s="1"/>
  <c r="X33" i="57"/>
  <c r="X43" i="50" s="1"/>
  <c r="Y33" i="57"/>
  <c r="Z33" i="57"/>
  <c r="AA33" i="57"/>
  <c r="AB33" i="57"/>
  <c r="AC33" i="57"/>
  <c r="AD33" i="57"/>
  <c r="C33" i="57"/>
  <c r="C43" i="50" s="1"/>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C11" i="50" l="1"/>
  <c r="C15" i="57"/>
  <c r="AK35" i="57"/>
  <c r="AS64" i="50"/>
  <c r="BC64" i="50"/>
  <c r="AJ35" i="57"/>
  <c r="AK30" i="57"/>
  <c r="AK24" i="57"/>
  <c r="AK27" i="57"/>
  <c r="K28" i="50"/>
  <c r="K38" i="50"/>
  <c r="AK33" i="57"/>
  <c r="AJ27" i="57"/>
  <c r="AJ24" i="57"/>
  <c r="K33" i="50"/>
  <c r="AJ30" i="57"/>
  <c r="AJ33"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Y28" i="50" l="1"/>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Y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AU64" i="50" l="1"/>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4" i="50" l="1"/>
  <c r="AV64" i="50"/>
  <c r="AJ17" i="57"/>
  <c r="AK17" i="57"/>
  <c r="AW64" i="50" l="1"/>
  <c r="BG64" i="50"/>
  <c r="BH64" i="50" l="1"/>
  <c r="AX64" i="50"/>
  <c r="C7" i="58"/>
  <c r="C8" i="58" s="1"/>
  <c r="AY64" i="50" l="1"/>
  <c r="BI64" i="50"/>
  <c r="X52" i="50"/>
  <c r="X56" i="50" s="1"/>
  <c r="BJ64" i="50" l="1"/>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2" i="57" l="1"/>
  <c r="AJ42" i="57"/>
  <c r="AE24" i="36"/>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AJ53" i="57" l="1"/>
  <c r="AK53" i="57"/>
  <c r="AK59" i="57"/>
  <c r="AJ59" i="57"/>
  <c r="AK14" i="57"/>
  <c r="AJ14" i="57"/>
  <c r="AK50" i="57"/>
  <c r="AJ50" i="57"/>
  <c r="AF83" i="36"/>
  <c r="AG83" i="36"/>
  <c r="AH83" i="36"/>
  <c r="AI83" i="36"/>
  <c r="AD42" i="36"/>
  <c r="AD83" i="36" s="1"/>
  <c r="AE42" i="36"/>
  <c r="AF42" i="36" s="1"/>
  <c r="AG42" i="36" s="1"/>
  <c r="AH42" i="36" s="1"/>
  <c r="AI42" i="36" s="1"/>
  <c r="AD16" i="36"/>
  <c r="AE16" i="36" s="1"/>
  <c r="AF16" i="36" s="1"/>
  <c r="AG16" i="36" s="1"/>
  <c r="AH16" i="36" s="1"/>
  <c r="AI16" i="36" s="1"/>
  <c r="AK51" i="57"/>
  <c r="AJ56" i="57"/>
  <c r="AK61" i="57"/>
  <c r="AK62" i="57"/>
  <c r="AJ62" i="57"/>
  <c r="AK26" i="57"/>
  <c r="AJ26" i="57"/>
  <c r="W52" i="50"/>
  <c r="W56" i="50" s="1"/>
  <c r="AK52" i="57"/>
  <c r="AJ52"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2" i="57"/>
  <c r="A42" i="57"/>
  <c r="B41" i="57"/>
  <c r="A41" i="57"/>
  <c r="B39" i="57"/>
  <c r="A39" i="57"/>
  <c r="B37" i="57"/>
  <c r="B38" i="57"/>
  <c r="A37" i="57"/>
  <c r="A38"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2" i="57"/>
  <c r="B34" i="57"/>
  <c r="A34" i="57"/>
  <c r="A32"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E83" i="36" l="1"/>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5" i="57"/>
  <c r="S22" i="57"/>
  <c r="S7" i="57" s="1"/>
  <c r="Z22" i="57"/>
  <c r="Z7" i="57" s="1"/>
  <c r="I22" i="57"/>
  <c r="I7" i="57" s="1"/>
  <c r="U22" i="57"/>
  <c r="U7" i="57" s="1"/>
  <c r="AK56" i="57"/>
  <c r="AJ51" i="57"/>
  <c r="AJ61" i="57"/>
  <c r="W22" i="57"/>
  <c r="W7" i="57" s="1"/>
  <c r="V22" i="57"/>
  <c r="V7" i="57" s="1"/>
  <c r="N22" i="57"/>
  <c r="N7" i="57" s="1"/>
  <c r="O22" i="57"/>
  <c r="O7" i="57" s="1"/>
  <c r="AD22" i="57"/>
  <c r="C22" i="57"/>
  <c r="C7" i="57" s="1"/>
  <c r="AA22" i="57"/>
  <c r="AA7" i="57" s="1"/>
  <c r="K22" i="57"/>
  <c r="K7" i="57" s="1"/>
  <c r="AK55" i="57"/>
  <c r="Y22" i="57"/>
  <c r="Y7" i="57" s="1"/>
  <c r="AC22" i="57"/>
  <c r="AC7" i="57" s="1"/>
  <c r="R22" i="57"/>
  <c r="R7" i="57" s="1"/>
  <c r="M22" i="57"/>
  <c r="M7" i="57" s="1"/>
  <c r="F22" i="57"/>
  <c r="F7" i="57" s="1"/>
  <c r="Q22" i="57"/>
  <c r="Q7" i="57" s="1"/>
  <c r="J22" i="57"/>
  <c r="J7" i="57" s="1"/>
  <c r="E22" i="57"/>
  <c r="E7" i="57" s="1"/>
  <c r="AB8" i="57"/>
  <c r="X8" i="57"/>
  <c r="T8" i="57"/>
  <c r="P8" i="57"/>
  <c r="L8" i="57"/>
  <c r="H8" i="57"/>
  <c r="D8" i="57"/>
  <c r="U58" i="50" l="1"/>
  <c r="U59" i="50" s="1"/>
  <c r="V58" i="50"/>
  <c r="V59" i="50" s="1"/>
  <c r="AK21" i="57"/>
  <c r="K25" i="50"/>
  <c r="AJ21" i="57"/>
  <c r="AD6" i="57"/>
  <c r="AA25" i="50" l="1"/>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J16" i="36" l="1"/>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AK7" i="57" l="1"/>
  <c r="AJ7" i="57"/>
  <c r="V5" i="47"/>
  <c r="U4" i="50" s="1"/>
  <c r="U4" i="57" s="1"/>
  <c r="D146" i="34"/>
  <c r="D147" i="34"/>
  <c r="D148" i="34"/>
  <c r="D149" i="34"/>
  <c r="D150" i="34"/>
  <c r="D151" i="34"/>
  <c r="D152" i="34"/>
  <c r="D153" i="34"/>
  <c r="D154" i="34"/>
  <c r="D155" i="34"/>
  <c r="D156" i="34"/>
  <c r="D145" i="34"/>
  <c r="D130" i="34"/>
  <c r="E130" i="34" s="1"/>
  <c r="D131" i="34"/>
  <c r="E131" i="34" s="1"/>
  <c r="D132" i="34"/>
  <c r="E132" i="34" s="1"/>
  <c r="D133" i="34"/>
  <c r="E133" i="34" s="1"/>
  <c r="D134" i="34"/>
  <c r="E134" i="34" s="1"/>
  <c r="D124" i="34"/>
  <c r="E124" i="34" s="1"/>
  <c r="D125" i="34"/>
  <c r="E125" i="34" s="1"/>
  <c r="D126" i="34"/>
  <c r="E126" i="34" s="1"/>
  <c r="D127" i="34"/>
  <c r="E127" i="34" s="1"/>
  <c r="D128" i="34"/>
  <c r="E128" i="34" s="1"/>
  <c r="AD19" i="50" l="1"/>
  <c r="AD20" i="50" s="1"/>
  <c r="AD21" i="50" s="1"/>
  <c r="AO19" i="50"/>
  <c r="AO20" i="50" s="1"/>
  <c r="AO21" i="50" s="1"/>
  <c r="AY19" i="50"/>
  <c r="AY20" i="50" s="1"/>
  <c r="AY21" i="50" s="1"/>
  <c r="AR19" i="50"/>
  <c r="AR20" i="50" s="1"/>
  <c r="AR21" i="50" s="1"/>
  <c r="AH19" i="50"/>
  <c r="AH20" i="50" s="1"/>
  <c r="AH21" i="50" s="1"/>
  <c r="AS19" i="50"/>
  <c r="AS20" i="50" s="1"/>
  <c r="AS21" i="50" s="1"/>
  <c r="BC19" i="50"/>
  <c r="BC20" i="50" s="1"/>
  <c r="BC21" i="50" s="1"/>
  <c r="BH19" i="50"/>
  <c r="BH20" i="50" s="1"/>
  <c r="BH21" i="50" s="1"/>
  <c r="AL19" i="50"/>
  <c r="AL20" i="50" s="1"/>
  <c r="AL21" i="50" s="1"/>
  <c r="AW19" i="50"/>
  <c r="AW20" i="50" s="1"/>
  <c r="AW21" i="50" s="1"/>
  <c r="BG19" i="50"/>
  <c r="BG20" i="50" s="1"/>
  <c r="BG21" i="50" s="1"/>
  <c r="AF19" i="50"/>
  <c r="AF20" i="50" s="1"/>
  <c r="AF21" i="50" s="1"/>
  <c r="AE19" i="50"/>
  <c r="AE20" i="50" s="1"/>
  <c r="AE21" i="50" s="1"/>
  <c r="AC19" i="50"/>
  <c r="AC20" i="50" s="1"/>
  <c r="AC21" i="50" s="1"/>
  <c r="Z19" i="50"/>
  <c r="Z20" i="50" s="1"/>
  <c r="Z21" i="50" s="1"/>
  <c r="AM19" i="50"/>
  <c r="AM20" i="50" s="1"/>
  <c r="AM21" i="50" s="1"/>
  <c r="AZ19" i="50"/>
  <c r="AZ20" i="50" s="1"/>
  <c r="AZ21" i="50" s="1"/>
  <c r="AP19" i="50"/>
  <c r="AP20" i="50" s="1"/>
  <c r="AP21" i="50" s="1"/>
  <c r="BA19" i="50"/>
  <c r="BA20" i="50" s="1"/>
  <c r="BA21" i="50" s="1"/>
  <c r="BK19" i="50"/>
  <c r="BK20" i="50" s="1"/>
  <c r="BK21" i="50" s="1"/>
  <c r="AJ19" i="50"/>
  <c r="AJ20" i="50" s="1"/>
  <c r="AJ21" i="50" s="1"/>
  <c r="AN19" i="50"/>
  <c r="AN20" i="50" s="1"/>
  <c r="AN21" i="50" s="1"/>
  <c r="AI19" i="50"/>
  <c r="AI20" i="50" s="1"/>
  <c r="AI21" i="50" s="1"/>
  <c r="AQ19" i="50"/>
  <c r="AQ20" i="50" s="1"/>
  <c r="AQ21" i="50" s="1"/>
  <c r="AU19" i="50"/>
  <c r="AU20" i="50" s="1"/>
  <c r="AU21" i="50" s="1"/>
  <c r="AT19" i="50"/>
  <c r="AT20" i="50" s="1"/>
  <c r="AT21" i="50" s="1"/>
  <c r="BE19" i="50"/>
  <c r="BE20" i="50" s="1"/>
  <c r="BE21" i="50" s="1"/>
  <c r="AB19" i="50"/>
  <c r="AB20" i="50" s="1"/>
  <c r="AB21" i="50" s="1"/>
  <c r="AX19" i="50"/>
  <c r="AX20" i="50" s="1"/>
  <c r="AX21" i="50" s="1"/>
  <c r="BI19" i="50"/>
  <c r="BI20" i="50" s="1"/>
  <c r="BI21" i="50" s="1"/>
  <c r="BF19" i="50"/>
  <c r="BF20" i="50" s="1"/>
  <c r="BF21" i="50" s="1"/>
  <c r="BD19" i="50"/>
  <c r="BD20" i="50" s="1"/>
  <c r="BD21" i="50" s="1"/>
  <c r="Y19" i="50"/>
  <c r="Y20" i="50" s="1"/>
  <c r="Y21" i="50" s="1"/>
  <c r="BB19" i="50"/>
  <c r="BB20" i="50" s="1"/>
  <c r="BB21" i="50" s="1"/>
  <c r="AA19" i="50"/>
  <c r="AA20" i="50" s="1"/>
  <c r="AA21" i="50" s="1"/>
  <c r="BJ19" i="50"/>
  <c r="BJ20" i="50" s="1"/>
  <c r="BJ21" i="50" s="1"/>
  <c r="AV19" i="50"/>
  <c r="AV20" i="50" s="1"/>
  <c r="AV21" i="50" s="1"/>
  <c r="AG19" i="50"/>
  <c r="AG20" i="50" s="1"/>
  <c r="AG21" i="50" s="1"/>
  <c r="AK19" i="50"/>
  <c r="AK20" i="50" s="1"/>
  <c r="AK21" i="50" s="1"/>
  <c r="U5" i="47"/>
  <c r="T4" i="50" s="1"/>
  <c r="T4" i="57" s="1"/>
  <c r="B6" i="46"/>
  <c r="BG87" i="36" s="1"/>
  <c r="H97" i="36" l="1"/>
  <c r="BM98" i="36"/>
  <c r="BI98" i="36"/>
  <c r="BE98" i="36"/>
  <c r="BA98" i="36"/>
  <c r="AW98" i="36"/>
  <c r="AS98" i="36"/>
  <c r="AO98" i="36"/>
  <c r="AK98" i="36"/>
  <c r="BN97" i="36"/>
  <c r="BJ97" i="36"/>
  <c r="BF97" i="36"/>
  <c r="BB97" i="36"/>
  <c r="AX97" i="36"/>
  <c r="AT97" i="36"/>
  <c r="AP97" i="36"/>
  <c r="AL97" i="36"/>
  <c r="Z97" i="36"/>
  <c r="V97" i="36"/>
  <c r="R97" i="36"/>
  <c r="N97" i="36"/>
  <c r="J97" i="36"/>
  <c r="BN96" i="36"/>
  <c r="BJ96" i="36"/>
  <c r="BF96" i="36"/>
  <c r="BB96" i="36"/>
  <c r="AX96" i="36"/>
  <c r="AT96" i="36"/>
  <c r="AP96" i="36"/>
  <c r="AL96" i="36"/>
  <c r="BO95" i="36"/>
  <c r="BJ95" i="36"/>
  <c r="BE95" i="36"/>
  <c r="AZ95" i="36"/>
  <c r="AT95" i="36"/>
  <c r="AO95" i="36"/>
  <c r="BN92" i="36"/>
  <c r="BF92" i="36"/>
  <c r="AX92" i="36"/>
  <c r="AP92" i="36"/>
  <c r="BO91" i="36"/>
  <c r="BG91" i="36"/>
  <c r="AY91" i="36"/>
  <c r="AQ91" i="36"/>
  <c r="BP90" i="36"/>
  <c r="BH90" i="36"/>
  <c r="AZ90" i="36"/>
  <c r="AR90" i="36"/>
  <c r="AJ90" i="36"/>
  <c r="BI89" i="36"/>
  <c r="AW89" i="36"/>
  <c r="BN88" i="36"/>
  <c r="AX88" i="36"/>
  <c r="BO87" i="36"/>
  <c r="BP98" i="36"/>
  <c r="BL98" i="36"/>
  <c r="BH98" i="36"/>
  <c r="BD98" i="36"/>
  <c r="AZ98" i="36"/>
  <c r="AV98" i="36"/>
  <c r="AR98" i="36"/>
  <c r="AN98" i="36"/>
  <c r="AJ98" i="36"/>
  <c r="BM97" i="36"/>
  <c r="BI97" i="36"/>
  <c r="BE97" i="36"/>
  <c r="BA97" i="36"/>
  <c r="AW97" i="36"/>
  <c r="AS97" i="36"/>
  <c r="AO97" i="36"/>
  <c r="AK97" i="36"/>
  <c r="AC97" i="36"/>
  <c r="Y97" i="36"/>
  <c r="U97" i="36"/>
  <c r="Q97" i="36"/>
  <c r="M97" i="36"/>
  <c r="I97" i="36"/>
  <c r="BM96" i="36"/>
  <c r="BI96" i="36"/>
  <c r="BE96" i="36"/>
  <c r="BA96" i="36"/>
  <c r="AW96" i="36"/>
  <c r="AS96" i="36"/>
  <c r="AO96" i="36"/>
  <c r="AK96" i="36"/>
  <c r="BN95" i="36"/>
  <c r="BI95" i="36"/>
  <c r="BD95" i="36"/>
  <c r="AX95" i="36"/>
  <c r="AS95" i="36"/>
  <c r="AN95" i="36"/>
  <c r="BM92" i="36"/>
  <c r="BE92" i="36"/>
  <c r="AW92" i="36"/>
  <c r="AO92" i="36"/>
  <c r="BN91" i="36"/>
  <c r="BF91" i="36"/>
  <c r="AX91" i="36"/>
  <c r="AP91" i="36"/>
  <c r="BO90" i="36"/>
  <c r="BG90" i="36"/>
  <c r="AY90" i="36"/>
  <c r="AQ90" i="36"/>
  <c r="BP89" i="36"/>
  <c r="BH89" i="36"/>
  <c r="AS89" i="36"/>
  <c r="BJ88" i="36"/>
  <c r="AT88" i="36"/>
  <c r="BK87" i="36"/>
  <c r="BO98" i="36"/>
  <c r="BK98" i="36"/>
  <c r="BG98" i="36"/>
  <c r="BC98" i="36"/>
  <c r="AY98" i="36"/>
  <c r="AU98" i="36"/>
  <c r="AQ98" i="36"/>
  <c r="AM98" i="36"/>
  <c r="BP97" i="36"/>
  <c r="BL97" i="36"/>
  <c r="BH97" i="36"/>
  <c r="BD97" i="36"/>
  <c r="AZ97" i="36"/>
  <c r="AV97" i="36"/>
  <c r="AR97" i="36"/>
  <c r="AN97" i="36"/>
  <c r="AJ97" i="36"/>
  <c r="AB97" i="36"/>
  <c r="X97" i="36"/>
  <c r="T97" i="36"/>
  <c r="P97" i="36"/>
  <c r="L97" i="36"/>
  <c r="BP96" i="36"/>
  <c r="BL96" i="36"/>
  <c r="BH96" i="36"/>
  <c r="BD96" i="36"/>
  <c r="AZ96" i="36"/>
  <c r="AV96" i="36"/>
  <c r="AR96" i="36"/>
  <c r="AN96" i="36"/>
  <c r="AJ96" i="36"/>
  <c r="BM95" i="36"/>
  <c r="BH95" i="36"/>
  <c r="BB95" i="36"/>
  <c r="AW95" i="36"/>
  <c r="AR95" i="36"/>
  <c r="AK95" i="36"/>
  <c r="BJ92" i="36"/>
  <c r="BB92" i="36"/>
  <c r="AT92" i="36"/>
  <c r="AL92" i="36"/>
  <c r="BK91" i="36"/>
  <c r="BC91" i="36"/>
  <c r="AU91" i="36"/>
  <c r="AM91" i="36"/>
  <c r="BL90" i="36"/>
  <c r="BD90" i="36"/>
  <c r="AV90" i="36"/>
  <c r="AN90" i="36"/>
  <c r="BM89" i="36"/>
  <c r="BE89" i="36"/>
  <c r="AO89" i="36"/>
  <c r="BF88" i="36"/>
  <c r="AP88" i="36"/>
  <c r="AG87" i="36"/>
  <c r="AE88" i="36"/>
  <c r="AI88" i="36"/>
  <c r="AG89" i="36"/>
  <c r="AE90" i="36"/>
  <c r="AI90" i="36"/>
  <c r="AG91" i="36"/>
  <c r="AE92" i="36"/>
  <c r="AI92" i="36"/>
  <c r="AG95" i="36"/>
  <c r="AE96" i="36"/>
  <c r="AI96" i="36"/>
  <c r="AG97" i="36"/>
  <c r="AE98" i="36"/>
  <c r="AI98" i="36"/>
  <c r="AI87" i="36"/>
  <c r="AG88" i="36"/>
  <c r="AI89" i="36"/>
  <c r="AE91" i="36"/>
  <c r="AG92" i="36"/>
  <c r="AE95" i="36"/>
  <c r="AG96" i="36"/>
  <c r="AI97" i="36"/>
  <c r="AD88" i="36"/>
  <c r="AH88" i="36"/>
  <c r="AD90" i="36"/>
  <c r="AF91" i="36"/>
  <c r="AD92" i="36"/>
  <c r="AF95" i="36"/>
  <c r="AF97" i="36"/>
  <c r="AH98" i="36"/>
  <c r="AD87" i="36"/>
  <c r="AH87" i="36"/>
  <c r="AF88" i="36"/>
  <c r="AD89" i="36"/>
  <c r="AH89" i="36"/>
  <c r="AF90" i="36"/>
  <c r="AD91" i="36"/>
  <c r="AH91" i="36"/>
  <c r="AF92" i="36"/>
  <c r="AD95" i="36"/>
  <c r="AH95" i="36"/>
  <c r="AF96" i="36"/>
  <c r="AD97" i="36"/>
  <c r="AH97" i="36"/>
  <c r="AF98" i="36"/>
  <c r="AE87" i="36"/>
  <c r="AE89" i="36"/>
  <c r="AG90" i="36"/>
  <c r="AI91" i="36"/>
  <c r="AI95" i="36"/>
  <c r="AE97" i="36"/>
  <c r="AG98" i="36"/>
  <c r="AF87" i="36"/>
  <c r="AF89" i="36"/>
  <c r="AH90" i="36"/>
  <c r="AH92" i="36"/>
  <c r="AD96" i="36"/>
  <c r="AH96" i="36"/>
  <c r="AD98" i="36"/>
  <c r="AJ87" i="36"/>
  <c r="AN87" i="36"/>
  <c r="AR87" i="36"/>
  <c r="AV87" i="36"/>
  <c r="AZ87" i="36"/>
  <c r="BD87" i="36"/>
  <c r="BH87" i="36"/>
  <c r="BL87" i="36"/>
  <c r="BP87" i="36"/>
  <c r="AM88" i="36"/>
  <c r="AQ88" i="36"/>
  <c r="AU88" i="36"/>
  <c r="AY88" i="36"/>
  <c r="BC88" i="36"/>
  <c r="BG88" i="36"/>
  <c r="BK88" i="36"/>
  <c r="BO88" i="36"/>
  <c r="AL89" i="36"/>
  <c r="AP89" i="36"/>
  <c r="AT89" i="36"/>
  <c r="AX89" i="36"/>
  <c r="BB89" i="36"/>
  <c r="BF89" i="36"/>
  <c r="BJ89" i="36"/>
  <c r="BN89" i="36"/>
  <c r="AK90" i="36"/>
  <c r="AO90" i="36"/>
  <c r="AS90" i="36"/>
  <c r="AW90" i="36"/>
  <c r="BA90" i="36"/>
  <c r="BE90" i="36"/>
  <c r="BI90" i="36"/>
  <c r="BM90" i="36"/>
  <c r="AJ91" i="36"/>
  <c r="AN91" i="36"/>
  <c r="AR91" i="36"/>
  <c r="AV91" i="36"/>
  <c r="AZ91" i="36"/>
  <c r="BD91" i="36"/>
  <c r="BH91" i="36"/>
  <c r="BL91" i="36"/>
  <c r="BP91" i="36"/>
  <c r="AM92" i="36"/>
  <c r="AQ92" i="36"/>
  <c r="AU92" i="36"/>
  <c r="AY92" i="36"/>
  <c r="BC92" i="36"/>
  <c r="BG92" i="36"/>
  <c r="BK92" i="36"/>
  <c r="BO92" i="36"/>
  <c r="AL95" i="36"/>
  <c r="AK87" i="36"/>
  <c r="AO87" i="36"/>
  <c r="AS87" i="36"/>
  <c r="AW87" i="36"/>
  <c r="BA87" i="36"/>
  <c r="BE87" i="36"/>
  <c r="BI87" i="36"/>
  <c r="BM87" i="36"/>
  <c r="AJ88" i="36"/>
  <c r="AN88" i="36"/>
  <c r="AR88" i="36"/>
  <c r="AV88" i="36"/>
  <c r="AZ88" i="36"/>
  <c r="BD88" i="36"/>
  <c r="BH88" i="36"/>
  <c r="BL88" i="36"/>
  <c r="BP88" i="36"/>
  <c r="AM89" i="36"/>
  <c r="AQ89" i="36"/>
  <c r="AU89" i="36"/>
  <c r="AY89" i="36"/>
  <c r="BC89" i="36"/>
  <c r="BG89" i="36"/>
  <c r="BK89" i="36"/>
  <c r="BO89" i="36"/>
  <c r="AL90" i="36"/>
  <c r="AP90" i="36"/>
  <c r="AT90" i="36"/>
  <c r="AX90" i="36"/>
  <c r="BB90" i="36"/>
  <c r="BF90" i="36"/>
  <c r="BJ90" i="36"/>
  <c r="BN90" i="36"/>
  <c r="AK91" i="36"/>
  <c r="AO91" i="36"/>
  <c r="AS91" i="36"/>
  <c r="AW91" i="36"/>
  <c r="BA91" i="36"/>
  <c r="BE91" i="36"/>
  <c r="BI91" i="36"/>
  <c r="BM91" i="36"/>
  <c r="AJ92" i="36"/>
  <c r="AN92" i="36"/>
  <c r="AR92" i="36"/>
  <c r="AV92" i="36"/>
  <c r="AZ92" i="36"/>
  <c r="BD92" i="36"/>
  <c r="BH92" i="36"/>
  <c r="BL92" i="36"/>
  <c r="BP92" i="36"/>
  <c r="AM95" i="36"/>
  <c r="AQ95" i="36"/>
  <c r="AU95" i="36"/>
  <c r="AY95" i="36"/>
  <c r="BC95" i="36"/>
  <c r="BG95" i="36"/>
  <c r="BK95" i="36"/>
  <c r="AL87" i="36"/>
  <c r="AP87" i="36"/>
  <c r="AT87" i="36"/>
  <c r="AX87" i="36"/>
  <c r="BB87" i="36"/>
  <c r="BF87" i="36"/>
  <c r="BJ87" i="36"/>
  <c r="BN87" i="36"/>
  <c r="AK88" i="36"/>
  <c r="AO88" i="36"/>
  <c r="AS88" i="36"/>
  <c r="AW88" i="36"/>
  <c r="BA88" i="36"/>
  <c r="BE88" i="36"/>
  <c r="BI88" i="36"/>
  <c r="BM88" i="36"/>
  <c r="AJ89" i="36"/>
  <c r="AN89" i="36"/>
  <c r="AR89" i="36"/>
  <c r="AV89" i="36"/>
  <c r="AZ89" i="36"/>
  <c r="BD89" i="36"/>
  <c r="AM87" i="36"/>
  <c r="AQ87" i="36"/>
  <c r="AU87" i="36"/>
  <c r="AY87" i="36"/>
  <c r="BN98" i="36"/>
  <c r="BJ98" i="36"/>
  <c r="BF98" i="36"/>
  <c r="BB98" i="36"/>
  <c r="AX98" i="36"/>
  <c r="AT98" i="36"/>
  <c r="AP98" i="36"/>
  <c r="AL98" i="36"/>
  <c r="BO97" i="36"/>
  <c r="BK97" i="36"/>
  <c r="BG97" i="36"/>
  <c r="BC97" i="36"/>
  <c r="AY97" i="36"/>
  <c r="AU97" i="36"/>
  <c r="AQ97" i="36"/>
  <c r="AM97" i="36"/>
  <c r="AA97" i="36"/>
  <c r="W97" i="36"/>
  <c r="S97" i="36"/>
  <c r="O97" i="36"/>
  <c r="K97" i="36"/>
  <c r="BO96" i="36"/>
  <c r="BK96" i="36"/>
  <c r="BG96" i="36"/>
  <c r="BC96" i="36"/>
  <c r="AY96" i="36"/>
  <c r="AU96" i="36"/>
  <c r="AQ96" i="36"/>
  <c r="AM96" i="36"/>
  <c r="BP95" i="36"/>
  <c r="BL95" i="36"/>
  <c r="BF95" i="36"/>
  <c r="BA95" i="36"/>
  <c r="AV95" i="36"/>
  <c r="AP95" i="36"/>
  <c r="AJ95" i="36"/>
  <c r="BI92" i="36"/>
  <c r="BA92" i="36"/>
  <c r="AS92" i="36"/>
  <c r="AK92" i="36"/>
  <c r="BJ91" i="36"/>
  <c r="BB91" i="36"/>
  <c r="AT91" i="36"/>
  <c r="AL91" i="36"/>
  <c r="BK90" i="36"/>
  <c r="BC90" i="36"/>
  <c r="AU90" i="36"/>
  <c r="AM90" i="36"/>
  <c r="BL89" i="36"/>
  <c r="BA89" i="36"/>
  <c r="AK89" i="36"/>
  <c r="BB88" i="36"/>
  <c r="AL88" i="36"/>
  <c r="BC8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AE29" i="50" s="1"/>
  <c r="AK5" i="57"/>
  <c r="AJ5" i="57"/>
  <c r="R5" i="47"/>
  <c r="Q4" i="50" s="1"/>
  <c r="Q4" i="57" s="1"/>
  <c r="D48" i="50"/>
  <c r="E48" i="50"/>
  <c r="F48" i="50"/>
  <c r="G48" i="50"/>
  <c r="H48" i="50"/>
  <c r="I48" i="50"/>
  <c r="J48" i="50"/>
  <c r="K48" i="50"/>
  <c r="L48" i="50"/>
  <c r="C48" i="50"/>
  <c r="AJ42" i="36"/>
  <c r="AK42" i="36" s="1"/>
  <c r="AL42" i="36" s="1"/>
  <c r="AM42" i="36" s="1"/>
  <c r="AN42" i="36" s="1"/>
  <c r="AO42" i="36" s="1"/>
  <c r="AP42" i="36" s="1"/>
  <c r="AQ42" i="36" s="1"/>
  <c r="AR42" i="36" s="1"/>
  <c r="AS42" i="36" s="1"/>
  <c r="AT42" i="36" s="1"/>
  <c r="AU42" i="36" s="1"/>
  <c r="AV42" i="36" s="1"/>
  <c r="AW42" i="36" s="1"/>
  <c r="AX42" i="36" s="1"/>
  <c r="AY42" i="36" s="1"/>
  <c r="AZ42" i="36" s="1"/>
  <c r="BA42" i="36" s="1"/>
  <c r="BB42" i="36" s="1"/>
  <c r="BC42" i="36" s="1"/>
  <c r="BD42" i="36" s="1"/>
  <c r="BE42" i="36" s="1"/>
  <c r="BF42" i="36" s="1"/>
  <c r="BG42" i="36" s="1"/>
  <c r="BH42" i="36" s="1"/>
  <c r="BI42" i="36" s="1"/>
  <c r="BJ42" i="36" s="1"/>
  <c r="BK42" i="36" s="1"/>
  <c r="BL42" i="36" s="1"/>
  <c r="BM42" i="36" s="1"/>
  <c r="BN42" i="36" s="1"/>
  <c r="BO42" i="36" s="1"/>
  <c r="BP42" i="36" s="1"/>
  <c r="BC5" i="50" l="1"/>
  <c r="AS5" i="50"/>
  <c r="AG5" i="50"/>
  <c r="AK5" i="50"/>
  <c r="BA5" i="50"/>
  <c r="AX5" i="50"/>
  <c r="AM5" i="50"/>
  <c r="BB5" i="50"/>
  <c r="AO5" i="50"/>
  <c r="BE5" i="50"/>
  <c r="BD5" i="50"/>
  <c r="BF5" i="50"/>
  <c r="AN5" i="50"/>
  <c r="AP5" i="50"/>
  <c r="BH5" i="50"/>
  <c r="BI5" i="50"/>
  <c r="Z5" i="50"/>
  <c r="AB5" i="50"/>
  <c r="BJ5" i="50"/>
  <c r="AT5" i="50"/>
  <c r="AC5" i="50"/>
  <c r="AR5" i="50"/>
  <c r="BG5" i="50"/>
  <c r="Y5" i="50"/>
  <c r="Y7" i="50" s="1"/>
  <c r="AA5" i="50"/>
  <c r="AQ5" i="50"/>
  <c r="AU5" i="50"/>
  <c r="AZ5" i="50"/>
  <c r="AD5" i="50"/>
  <c r="AD8" i="50" s="1"/>
  <c r="AD9" i="50" s="1"/>
  <c r="AI10" i="36" s="1"/>
  <c r="AV5" i="50"/>
  <c r="BK5" i="50"/>
  <c r="AE5" i="50"/>
  <c r="AF5" i="50"/>
  <c r="AW5" i="50"/>
  <c r="AI5" i="50"/>
  <c r="AY5" i="50"/>
  <c r="AJ5" i="50"/>
  <c r="AL5" i="50"/>
  <c r="AH5" i="50"/>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AD51"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T58" i="50" l="1"/>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AD10" i="50"/>
  <c r="AD15" i="57"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AA8" i="50"/>
  <c r="AA9" i="50" s="1"/>
  <c r="AF10" i="36" s="1"/>
  <c r="AE8" i="50"/>
  <c r="AE9" i="50" s="1"/>
  <c r="AJ10" i="36" s="1"/>
  <c r="Z8" i="50"/>
  <c r="Z9" i="50" s="1"/>
  <c r="AE10" i="36" s="1"/>
  <c r="AC8" i="50"/>
  <c r="AC9" i="50" s="1"/>
  <c r="AH10" i="36" s="1"/>
  <c r="Y8" i="50"/>
  <c r="Y9" i="50" s="1"/>
  <c r="AD10" i="36" s="1"/>
  <c r="AB8" i="50"/>
  <c r="AB9" i="50" s="1"/>
  <c r="AG10" i="36"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Y51" i="50" l="1"/>
  <c r="AA51" i="50"/>
  <c r="AC51" i="50"/>
  <c r="Z10" i="50"/>
  <c r="Z51" i="50"/>
  <c r="AB51" i="50"/>
  <c r="AE51" i="50"/>
  <c r="AB10" i="50"/>
  <c r="O5" i="47"/>
  <c r="N4" i="50" s="1"/>
  <c r="N4" i="57" s="1"/>
  <c r="AE10" i="50" l="1"/>
  <c r="AA10" i="50"/>
  <c r="AA15" i="57" s="1"/>
  <c r="AB15" i="57"/>
  <c r="Z15" i="57"/>
  <c r="Y10" i="50"/>
  <c r="AC10" i="50"/>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5" i="34"/>
  <c r="B146" i="34" s="1"/>
  <c r="B147" i="34" s="1"/>
  <c r="B148" i="34" s="1"/>
  <c r="B149" i="34" s="1"/>
  <c r="B150" i="34" s="1"/>
  <c r="B151" i="34" s="1"/>
  <c r="B152" i="34" s="1"/>
  <c r="B153" i="34" s="1"/>
  <c r="B154" i="34" s="1"/>
  <c r="B155" i="34" s="1"/>
  <c r="B156" i="34" s="1"/>
  <c r="H117" i="46"/>
  <c r="C114" i="46"/>
  <c r="C115" i="46" s="1"/>
  <c r="C116" i="46" s="1"/>
  <c r="C117" i="46" s="1"/>
  <c r="B114" i="46"/>
  <c r="B115" i="46" s="1"/>
  <c r="B116" i="46" s="1"/>
  <c r="B117" i="46" s="1"/>
  <c r="A114" i="46"/>
  <c r="A115" i="46" s="1"/>
  <c r="A116" i="46" s="1"/>
  <c r="A117" i="46" s="1"/>
  <c r="D135" i="34"/>
  <c r="E135" i="34" s="1"/>
  <c r="D129" i="34"/>
  <c r="B87" i="36"/>
  <c r="B95" i="36" s="1"/>
  <c r="B97" i="36" s="1"/>
  <c r="A87" i="36"/>
  <c r="A93" i="36" s="1"/>
  <c r="B5" i="46"/>
  <c r="B8" i="46"/>
  <c r="S131" i="34" s="1"/>
  <c r="AK11" i="57" l="1"/>
  <c r="AK10" i="57"/>
  <c r="AJ10" i="57"/>
  <c r="AJ11" i="57"/>
  <c r="AK8" i="57"/>
  <c r="AJ8" i="57"/>
  <c r="AJ6" i="57"/>
  <c r="AK6" i="57"/>
  <c r="Y15" i="57"/>
  <c r="AC15" i="57"/>
  <c r="H125" i="34"/>
  <c r="H129" i="34"/>
  <c r="H134" i="34"/>
  <c r="H128" i="34"/>
  <c r="H126" i="34"/>
  <c r="H130" i="34"/>
  <c r="H135" i="34"/>
  <c r="H124" i="34"/>
  <c r="H132" i="34"/>
  <c r="H127" i="34"/>
  <c r="H131" i="34"/>
  <c r="T145" i="34"/>
  <c r="J145" i="34"/>
  <c r="O145" i="34"/>
  <c r="V145" i="34"/>
  <c r="AA145" i="34"/>
  <c r="J146" i="34"/>
  <c r="N146" i="34"/>
  <c r="R146" i="34"/>
  <c r="V146" i="34"/>
  <c r="Z146" i="34"/>
  <c r="K147" i="34"/>
  <c r="O147" i="34"/>
  <c r="S147" i="34"/>
  <c r="W147" i="34"/>
  <c r="AA147" i="34"/>
  <c r="L148" i="34"/>
  <c r="P148" i="34"/>
  <c r="T148" i="34"/>
  <c r="X148" i="34"/>
  <c r="AB148" i="34"/>
  <c r="I149" i="34"/>
  <c r="M149" i="34"/>
  <c r="Q149" i="34"/>
  <c r="U149" i="34"/>
  <c r="Y149" i="34"/>
  <c r="AC149" i="34"/>
  <c r="J150" i="34"/>
  <c r="N150" i="34"/>
  <c r="R150" i="34"/>
  <c r="V150" i="34"/>
  <c r="Z150" i="34"/>
  <c r="K151" i="34"/>
  <c r="O151" i="34"/>
  <c r="S151" i="34"/>
  <c r="W151" i="34"/>
  <c r="AA151" i="34"/>
  <c r="AE151" i="34"/>
  <c r="AI151" i="34"/>
  <c r="AM151" i="34"/>
  <c r="AQ151" i="34"/>
  <c r="AU151" i="34"/>
  <c r="AY151" i="34"/>
  <c r="BC151" i="34"/>
  <c r="BG151" i="34"/>
  <c r="BK151" i="34"/>
  <c r="BO151" i="34"/>
  <c r="K152" i="34"/>
  <c r="O152" i="34"/>
  <c r="S152" i="34"/>
  <c r="W152" i="34"/>
  <c r="AA152" i="34"/>
  <c r="AE152" i="34"/>
  <c r="AI152" i="34"/>
  <c r="AM152" i="34"/>
  <c r="AQ152" i="34"/>
  <c r="AU152" i="34"/>
  <c r="AY152" i="34"/>
  <c r="BC152" i="34"/>
  <c r="BG152" i="34"/>
  <c r="BK152" i="34"/>
  <c r="BO152" i="34"/>
  <c r="AC145" i="34"/>
  <c r="Q145" i="34"/>
  <c r="K145" i="34"/>
  <c r="P145" i="34"/>
  <c r="W145" i="34"/>
  <c r="AB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L151" i="34"/>
  <c r="P151" i="34"/>
  <c r="T151" i="34"/>
  <c r="X151" i="34"/>
  <c r="AB151" i="34"/>
  <c r="AF151" i="34"/>
  <c r="AJ151" i="34"/>
  <c r="AN151" i="34"/>
  <c r="AR151" i="34"/>
  <c r="AV151" i="34"/>
  <c r="AZ151" i="34"/>
  <c r="BD151" i="34"/>
  <c r="BH151" i="34"/>
  <c r="BL151" i="34"/>
  <c r="BP151" i="34"/>
  <c r="L152" i="34"/>
  <c r="P152" i="34"/>
  <c r="T152" i="34"/>
  <c r="X152" i="34"/>
  <c r="AB152" i="34"/>
  <c r="AF152" i="34"/>
  <c r="AJ152" i="34"/>
  <c r="AN152" i="34"/>
  <c r="AR152" i="34"/>
  <c r="AV152" i="34"/>
  <c r="AZ152" i="34"/>
  <c r="BD152" i="34"/>
  <c r="BH152" i="34"/>
  <c r="BL152" i="34"/>
  <c r="BP152" i="34"/>
  <c r="L153" i="34"/>
  <c r="P153" i="34"/>
  <c r="T153" i="34"/>
  <c r="X153" i="34"/>
  <c r="AB153" i="34"/>
  <c r="I154" i="34"/>
  <c r="M154" i="34"/>
  <c r="Q154" i="34"/>
  <c r="U154" i="34"/>
  <c r="Y154" i="34"/>
  <c r="AC154" i="34"/>
  <c r="J156" i="34"/>
  <c r="Y145" i="34"/>
  <c r="M145" i="34"/>
  <c r="L145" i="34"/>
  <c r="R145" i="34"/>
  <c r="X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I151" i="34"/>
  <c r="M151" i="34"/>
  <c r="Q151" i="34"/>
  <c r="U151" i="34"/>
  <c r="Y151" i="34"/>
  <c r="AC151" i="34"/>
  <c r="AG151" i="34"/>
  <c r="AK151" i="34"/>
  <c r="AO151" i="34"/>
  <c r="AS151" i="34"/>
  <c r="AW151" i="34"/>
  <c r="BA151" i="34"/>
  <c r="BE151" i="34"/>
  <c r="BI151" i="34"/>
  <c r="BM151" i="34"/>
  <c r="I152" i="34"/>
  <c r="M152" i="34"/>
  <c r="Q152" i="34"/>
  <c r="U152" i="34"/>
  <c r="Y152" i="34"/>
  <c r="AC152" i="34"/>
  <c r="AG152" i="34"/>
  <c r="AK152" i="34"/>
  <c r="AO152" i="34"/>
  <c r="AS152" i="34"/>
  <c r="AW152" i="34"/>
  <c r="BA152" i="34"/>
  <c r="BE152" i="34"/>
  <c r="BI152" i="34"/>
  <c r="BM152" i="34"/>
  <c r="I153" i="34"/>
  <c r="M153" i="34"/>
  <c r="Q153" i="34"/>
  <c r="U153" i="34"/>
  <c r="Y153" i="34"/>
  <c r="AC153" i="34"/>
  <c r="J154" i="34"/>
  <c r="N154" i="34"/>
  <c r="R154" i="34"/>
  <c r="V154" i="34"/>
  <c r="U145" i="34"/>
  <c r="Z145" i="34"/>
  <c r="Q146" i="34"/>
  <c r="V147" i="34"/>
  <c r="K148" i="34"/>
  <c r="AA148" i="34"/>
  <c r="P149" i="34"/>
  <c r="U150" i="34"/>
  <c r="J151" i="34"/>
  <c r="Z151" i="34"/>
  <c r="AP151" i="34"/>
  <c r="BF151" i="34"/>
  <c r="N152" i="34"/>
  <c r="AD152" i="34"/>
  <c r="AT152" i="34"/>
  <c r="BJ152" i="34"/>
  <c r="N153" i="34"/>
  <c r="V153" i="34"/>
  <c r="K154" i="34"/>
  <c r="S154" i="34"/>
  <c r="Z154" i="34"/>
  <c r="I156" i="34"/>
  <c r="N156" i="34"/>
  <c r="R156" i="34"/>
  <c r="V156" i="34"/>
  <c r="Z156" i="34"/>
  <c r="H148" i="34"/>
  <c r="H152" i="34"/>
  <c r="I145" i="34"/>
  <c r="U146" i="34"/>
  <c r="J147" i="34"/>
  <c r="Z147" i="34"/>
  <c r="O148" i="34"/>
  <c r="T149" i="34"/>
  <c r="I150" i="34"/>
  <c r="Y150" i="34"/>
  <c r="N151" i="34"/>
  <c r="AD151" i="34"/>
  <c r="AT151" i="34"/>
  <c r="BJ151" i="34"/>
  <c r="R152" i="34"/>
  <c r="AH152" i="34"/>
  <c r="AX152" i="34"/>
  <c r="BN152" i="34"/>
  <c r="O153" i="34"/>
  <c r="W153" i="34"/>
  <c r="L154" i="34"/>
  <c r="T154" i="34"/>
  <c r="AA154" i="34"/>
  <c r="K156" i="34"/>
  <c r="O156" i="34"/>
  <c r="S156" i="34"/>
  <c r="W156" i="34"/>
  <c r="AA156" i="34"/>
  <c r="H149" i="34"/>
  <c r="H153" i="34"/>
  <c r="N145" i="34"/>
  <c r="I146" i="34"/>
  <c r="Y146" i="34"/>
  <c r="N147" i="34"/>
  <c r="S148" i="34"/>
  <c r="X149" i="34"/>
  <c r="M150" i="34"/>
  <c r="AC150" i="34"/>
  <c r="R151" i="34"/>
  <c r="AH151" i="34"/>
  <c r="AX151" i="34"/>
  <c r="BN151" i="34"/>
  <c r="V152" i="34"/>
  <c r="AL152" i="34"/>
  <c r="BB152" i="34"/>
  <c r="J153" i="34"/>
  <c r="R153" i="34"/>
  <c r="Z153" i="34"/>
  <c r="O154" i="34"/>
  <c r="W154" i="34"/>
  <c r="AB154" i="34"/>
  <c r="L156" i="34"/>
  <c r="P156" i="34"/>
  <c r="T156" i="34"/>
  <c r="X156" i="34"/>
  <c r="AB156" i="34"/>
  <c r="H146" i="34"/>
  <c r="H150" i="34"/>
  <c r="H154" i="34"/>
  <c r="S145" i="34"/>
  <c r="M146" i="34"/>
  <c r="AC146" i="34"/>
  <c r="R147" i="34"/>
  <c r="W148" i="34"/>
  <c r="L149" i="34"/>
  <c r="AB149" i="34"/>
  <c r="Q150" i="34"/>
  <c r="V151" i="34"/>
  <c r="AL151" i="34"/>
  <c r="BB151" i="34"/>
  <c r="J152" i="34"/>
  <c r="Z152" i="34"/>
  <c r="AP152" i="34"/>
  <c r="BF152" i="34"/>
  <c r="K153" i="34"/>
  <c r="S153" i="34"/>
  <c r="AA153" i="34"/>
  <c r="P154" i="34"/>
  <c r="X154" i="34"/>
  <c r="M156" i="34"/>
  <c r="Q156" i="34"/>
  <c r="U156" i="34"/>
  <c r="Y156" i="34"/>
  <c r="AC156" i="34"/>
  <c r="H147" i="34"/>
  <c r="H151" i="34"/>
  <c r="H156" i="34"/>
  <c r="BG145" i="34"/>
  <c r="H133" i="34"/>
  <c r="H155" i="34"/>
  <c r="AP153" i="34"/>
  <c r="AZ147" i="34"/>
  <c r="BC148" i="34"/>
  <c r="BP153" i="34"/>
  <c r="AU155" i="34"/>
  <c r="AQ145" i="34"/>
  <c r="BN145" i="34"/>
  <c r="AU148" i="34"/>
  <c r="AQ155" i="34"/>
  <c r="AK146" i="34"/>
  <c r="BK148" i="34"/>
  <c r="AM154" i="34"/>
  <c r="AY155" i="34"/>
  <c r="AM145" i="34"/>
  <c r="AK150" i="34"/>
  <c r="BG154" i="34"/>
  <c r="AL156" i="34"/>
  <c r="AN147" i="34"/>
  <c r="AX145" i="34"/>
  <c r="AV150" i="34"/>
  <c r="AX148" i="34"/>
  <c r="AZ146" i="34"/>
  <c r="BG150" i="34"/>
  <c r="BI148" i="34"/>
  <c r="BK146" i="34"/>
  <c r="AD156" i="34"/>
  <c r="AD155" i="34"/>
  <c r="AD150" i="34"/>
  <c r="AI154" i="34"/>
  <c r="BM147" i="34"/>
  <c r="BB153" i="34"/>
  <c r="AB155" i="34"/>
  <c r="BK156" i="34"/>
  <c r="AO150" i="34"/>
  <c r="BI154" i="34"/>
  <c r="AJ156" i="34"/>
  <c r="AZ148" i="34"/>
  <c r="BO153" i="34"/>
  <c r="AT155" i="34"/>
  <c r="BJ145" i="34"/>
  <c r="BH150" i="34"/>
  <c r="BJ148" i="34"/>
  <c r="BL146" i="34"/>
  <c r="AL153" i="34"/>
  <c r="AN149" i="34"/>
  <c r="AP147" i="34"/>
  <c r="AR145" i="34"/>
  <c r="AE145" i="34"/>
  <c r="AH156" i="34"/>
  <c r="AI156" i="34"/>
  <c r="BF146" i="34"/>
  <c r="AK153" i="34"/>
  <c r="P155" i="34"/>
  <c r="AY156" i="34"/>
  <c r="AX149" i="34"/>
  <c r="AW154" i="34"/>
  <c r="BE155" i="34"/>
  <c r="BI147" i="34"/>
  <c r="AZ153" i="34"/>
  <c r="Z155" i="34"/>
  <c r="BM156" i="34"/>
  <c r="BD150" i="34"/>
  <c r="BF148" i="34"/>
  <c r="BH146" i="34"/>
  <c r="BO150" i="34"/>
  <c r="AJ149" i="34"/>
  <c r="AL147" i="34"/>
  <c r="AN145" i="34"/>
  <c r="AF156" i="34"/>
  <c r="AF155" i="34"/>
  <c r="AE156" i="34"/>
  <c r="AO147" i="34"/>
  <c r="AR153" i="34"/>
  <c r="T155" i="34"/>
  <c r="BC156" i="34"/>
  <c r="BF149" i="34"/>
  <c r="BA154" i="34"/>
  <c r="BI155" i="34"/>
  <c r="AJ148" i="34"/>
  <c r="BE153" i="34"/>
  <c r="AL155" i="34"/>
  <c r="BB145" i="34"/>
  <c r="AU154" i="34"/>
  <c r="BA146" i="34"/>
  <c r="BB149" i="34"/>
  <c r="AY154" i="34"/>
  <c r="BK155" i="34"/>
  <c r="AV147" i="34"/>
  <c r="AS150" i="34"/>
  <c r="AP156" i="34"/>
  <c r="BJ149" i="34"/>
  <c r="BC154" i="34"/>
  <c r="BO155" i="34"/>
  <c r="AR147" i="34"/>
  <c r="BB146" i="34"/>
  <c r="AJ153" i="34"/>
  <c r="O155" i="34"/>
  <c r="BB156" i="34"/>
  <c r="BE146" i="34"/>
  <c r="BK153" i="34"/>
  <c r="BM149" i="34"/>
  <c r="BO147" i="34"/>
  <c r="AJ146" i="34"/>
  <c r="AQ150" i="34"/>
  <c r="AS148" i="34"/>
  <c r="AU146" i="34"/>
  <c r="AH148" i="34"/>
  <c r="AF150" i="34"/>
  <c r="AD146" i="34"/>
  <c r="AE150" i="34"/>
  <c r="BL148" i="34"/>
  <c r="AN154" i="34"/>
  <c r="AV155" i="34"/>
  <c r="BJ146" i="34"/>
  <c r="AN153" i="34"/>
  <c r="Q155" i="34"/>
  <c r="AZ156" i="34"/>
  <c r="AY149" i="34"/>
  <c r="AX154" i="34"/>
  <c r="BJ155" i="34"/>
  <c r="AT145" i="34"/>
  <c r="AR150" i="34"/>
  <c r="AT148" i="34"/>
  <c r="AV146" i="34"/>
  <c r="BC150" i="34"/>
  <c r="BE148" i="34"/>
  <c r="BG146" i="34"/>
  <c r="AH154" i="34"/>
  <c r="AF154" i="34"/>
  <c r="AF149" i="34"/>
  <c r="AE154" i="34"/>
  <c r="AN148" i="34"/>
  <c r="BH153" i="34"/>
  <c r="AJ155" i="34"/>
  <c r="BO156" i="34"/>
  <c r="AW150" i="34"/>
  <c r="BM154" i="34"/>
  <c r="AN156" i="34"/>
  <c r="BH148" i="34"/>
  <c r="AL154" i="34"/>
  <c r="AX155" i="34"/>
  <c r="AP145" i="34"/>
  <c r="AN150" i="34"/>
  <c r="AP148" i="34"/>
  <c r="AR146" i="34"/>
  <c r="AY150" i="34"/>
  <c r="BA148" i="34"/>
  <c r="BC146" i="34"/>
  <c r="AD154" i="34"/>
  <c r="AH153" i="34"/>
  <c r="AD148" i="34"/>
  <c r="AG153" i="34"/>
  <c r="AV148" i="34"/>
  <c r="BM153" i="34"/>
  <c r="AN155" i="34"/>
  <c r="BK145" i="34"/>
  <c r="BE150" i="34"/>
  <c r="AK147" i="34"/>
  <c r="S155" i="34"/>
  <c r="BC145" i="34"/>
  <c r="BA150" i="34"/>
  <c r="BO154" i="34"/>
  <c r="AT156" i="34"/>
  <c r="BM146" i="34"/>
  <c r="BL153" i="34"/>
  <c r="AU145" i="34"/>
  <c r="AL146" i="34"/>
  <c r="BI150" i="34"/>
  <c r="K155" i="34"/>
  <c r="AX156" i="34"/>
  <c r="BI146" i="34"/>
  <c r="AM148" i="34"/>
  <c r="BF153" i="34"/>
  <c r="AM155" i="34"/>
  <c r="AY145" i="34"/>
  <c r="AO146" i="34"/>
  <c r="AU153" i="34"/>
  <c r="AW149" i="34"/>
  <c r="AY147" i="34"/>
  <c r="BA145" i="34"/>
  <c r="BH149" i="34"/>
  <c r="BJ147" i="34"/>
  <c r="BL145" i="34"/>
  <c r="AE155" i="34"/>
  <c r="AH147" i="34"/>
  <c r="AG150" i="34"/>
  <c r="AG147" i="34"/>
  <c r="BK149" i="34"/>
  <c r="BD154" i="34"/>
  <c r="BL155" i="34"/>
  <c r="AQ148" i="34"/>
  <c r="BI153" i="34"/>
  <c r="AK155" i="34"/>
  <c r="BP156" i="34"/>
  <c r="AX150" i="34"/>
  <c r="BN154" i="34"/>
  <c r="AS156" i="34"/>
  <c r="BG153" i="34"/>
  <c r="BI149" i="34"/>
  <c r="BK147" i="34"/>
  <c r="BM145" i="34"/>
  <c r="AM150" i="34"/>
  <c r="AO148" i="34"/>
  <c r="AQ146" i="34"/>
  <c r="AF147" i="34"/>
  <c r="AH149" i="34"/>
  <c r="AI155" i="34"/>
  <c r="AG149" i="34"/>
  <c r="AM149" i="34"/>
  <c r="AR154" i="34"/>
  <c r="AZ155" i="34"/>
  <c r="AS147" i="34"/>
  <c r="AS153" i="34"/>
  <c r="U155" i="34"/>
  <c r="BD156" i="34"/>
  <c r="BG149" i="34"/>
  <c r="BB154" i="34"/>
  <c r="BN155" i="34"/>
  <c r="BC153" i="34"/>
  <c r="BE149" i="34"/>
  <c r="BG147" i="34"/>
  <c r="BI145" i="34"/>
  <c r="BP149" i="34"/>
  <c r="AK148" i="34"/>
  <c r="AM146" i="34"/>
  <c r="AF145" i="34"/>
  <c r="AD149" i="34"/>
  <c r="AG154" i="34"/>
  <c r="AI148" i="34"/>
  <c r="AU149" i="34"/>
  <c r="AV154" i="34"/>
  <c r="BD155" i="34"/>
  <c r="BH147" i="34"/>
  <c r="AX153" i="34"/>
  <c r="AT149" i="34"/>
  <c r="BF156" i="34"/>
  <c r="BA147" i="34"/>
  <c r="AV153" i="34"/>
  <c r="W155" i="34"/>
  <c r="BJ156" i="34"/>
  <c r="AW146" i="34"/>
  <c r="BK154" i="34"/>
  <c r="AJ147" i="34"/>
  <c r="BL147" i="34"/>
  <c r="BA153" i="34"/>
  <c r="AA155" i="34"/>
  <c r="BN156" i="34"/>
  <c r="AS146" i="34"/>
  <c r="BG155" i="34"/>
  <c r="AL149" i="34"/>
  <c r="AQ154" i="34"/>
  <c r="BC155" i="34"/>
  <c r="BD147" i="34"/>
  <c r="BF145" i="34"/>
  <c r="BL150" i="34"/>
  <c r="BN148" i="34"/>
  <c r="BP146" i="34"/>
  <c r="AK145" i="34"/>
  <c r="AR149" i="34"/>
  <c r="AT147" i="34"/>
  <c r="AV145" i="34"/>
  <c r="AE147" i="34"/>
  <c r="AD145" i="34"/>
  <c r="AI145" i="34"/>
  <c r="AP146" i="34"/>
  <c r="BJ150" i="34"/>
  <c r="L155" i="34"/>
  <c r="AU156" i="34"/>
  <c r="AP149" i="34"/>
  <c r="AS154" i="34"/>
  <c r="BA155" i="34"/>
  <c r="AW147" i="34"/>
  <c r="AT153" i="34"/>
  <c r="V155" i="34"/>
  <c r="BI156" i="34"/>
  <c r="AQ153" i="34"/>
  <c r="AS149" i="34"/>
  <c r="AU147" i="34"/>
  <c r="AW145" i="34"/>
  <c r="BD149" i="34"/>
  <c r="BF147" i="34"/>
  <c r="BH145" i="34"/>
  <c r="AI153" i="34"/>
  <c r="AD147" i="34"/>
  <c r="AE149" i="34"/>
  <c r="AI146" i="34"/>
  <c r="AL150" i="34"/>
  <c r="BH154" i="34"/>
  <c r="BP155" i="34"/>
  <c r="AY148" i="34"/>
  <c r="BN153" i="34"/>
  <c r="AO155" i="34"/>
  <c r="BO145" i="34"/>
  <c r="BF150" i="34"/>
  <c r="J155" i="34"/>
  <c r="AW156" i="34"/>
  <c r="AM153" i="34"/>
  <c r="AO149" i="34"/>
  <c r="AQ147" i="34"/>
  <c r="AS145" i="34"/>
  <c r="AZ149" i="34"/>
  <c r="BB147" i="34"/>
  <c r="BD145" i="34"/>
  <c r="AI149" i="34"/>
  <c r="AF146" i="34"/>
  <c r="AI147" i="34"/>
  <c r="AE146" i="34"/>
  <c r="AT150" i="34"/>
  <c r="BL154" i="34"/>
  <c r="AM156" i="34"/>
  <c r="BG148" i="34"/>
  <c r="AK154" i="34"/>
  <c r="I155" i="34"/>
  <c r="BH156" i="34"/>
  <c r="BN150" i="34"/>
  <c r="BB155" i="34"/>
  <c r="AY153" i="34"/>
  <c r="BA149" i="34"/>
  <c r="BC147" i="34"/>
  <c r="BE145" i="34"/>
  <c r="BL149" i="34"/>
  <c r="BN147" i="34"/>
  <c r="BP145" i="34"/>
  <c r="AG156" i="34"/>
  <c r="AF148" i="34"/>
  <c r="AE153" i="34"/>
  <c r="AE148" i="34"/>
  <c r="BC149" i="34"/>
  <c r="AZ154" i="34"/>
  <c r="BH155" i="34"/>
  <c r="BP147" i="34"/>
  <c r="BD153" i="34"/>
  <c r="AC155" i="34"/>
  <c r="BL156" i="34"/>
  <c r="AP150" i="34"/>
  <c r="BJ154" i="34"/>
  <c r="Y155" i="34"/>
  <c r="AX146" i="34"/>
  <c r="AP154" i="34"/>
  <c r="AK156" i="34"/>
  <c r="BP150" i="34"/>
  <c r="AK149" i="34"/>
  <c r="AM147" i="34"/>
  <c r="AO145" i="34"/>
  <c r="AV149" i="34"/>
  <c r="AX147" i="34"/>
  <c r="AZ145" i="34"/>
  <c r="AG148" i="34"/>
  <c r="AH145" i="34"/>
  <c r="AG146" i="34"/>
  <c r="AG145" i="34"/>
  <c r="BB150" i="34"/>
  <c r="BP154" i="34"/>
  <c r="AQ156" i="34"/>
  <c r="BO148" i="34"/>
  <c r="AO154" i="34"/>
  <c r="AW155" i="34"/>
  <c r="BN146" i="34"/>
  <c r="AO153" i="34"/>
  <c r="R155" i="34"/>
  <c r="BE156" i="34"/>
  <c r="BM155" i="34"/>
  <c r="BJ153" i="34"/>
  <c r="AO156" i="34"/>
  <c r="AS155" i="34"/>
  <c r="BP148" i="34"/>
  <c r="BF154" i="34"/>
  <c r="BA156" i="34"/>
  <c r="AZ150" i="34"/>
  <c r="BB148" i="34"/>
  <c r="BD146" i="34"/>
  <c r="BK150" i="34"/>
  <c r="BM148" i="34"/>
  <c r="BO146" i="34"/>
  <c r="AJ145" i="34"/>
  <c r="AH155" i="34"/>
  <c r="AF153" i="34"/>
  <c r="AG155" i="34"/>
  <c r="BE147" i="34"/>
  <c r="AW153" i="34"/>
  <c r="X155" i="34"/>
  <c r="BG156" i="34"/>
  <c r="BN149" i="34"/>
  <c r="BE154" i="34"/>
  <c r="AR148" i="34"/>
  <c r="AP155" i="34"/>
  <c r="AR156" i="34"/>
  <c r="BO149" i="34"/>
  <c r="N155" i="34"/>
  <c r="AL145" i="34"/>
  <c r="AJ150" i="34"/>
  <c r="AL148" i="34"/>
  <c r="AN146" i="34"/>
  <c r="AU150" i="34"/>
  <c r="AW148" i="34"/>
  <c r="AY146" i="34"/>
  <c r="AH150" i="34"/>
  <c r="AD153" i="34"/>
  <c r="AH146" i="34"/>
  <c r="AI150" i="34"/>
  <c r="BD148" i="34"/>
  <c r="AJ154" i="34"/>
  <c r="AR155" i="34"/>
  <c r="AT146" i="34"/>
  <c r="BM150" i="34"/>
  <c r="M155" i="34"/>
  <c r="AV156" i="34"/>
  <c r="AQ149" i="34"/>
  <c r="AT154" i="34"/>
  <c r="BF155" i="34"/>
  <c r="L123" i="34"/>
  <c r="P123" i="34"/>
  <c r="T123" i="34"/>
  <c r="X123" i="34"/>
  <c r="AB123" i="34"/>
  <c r="AF123" i="34"/>
  <c r="AJ123" i="34"/>
  <c r="AN123" i="34"/>
  <c r="AR123" i="34"/>
  <c r="AV123" i="34"/>
  <c r="AZ123" i="34"/>
  <c r="BD123" i="34"/>
  <c r="BH123" i="34"/>
  <c r="BL123" i="34"/>
  <c r="BP123" i="34"/>
  <c r="M124" i="34"/>
  <c r="Q124" i="34"/>
  <c r="U124" i="34"/>
  <c r="Y124" i="34"/>
  <c r="AC124" i="34"/>
  <c r="AG124" i="34"/>
  <c r="AK124" i="34"/>
  <c r="AO124" i="34"/>
  <c r="AS124" i="34"/>
  <c r="AW124" i="34"/>
  <c r="BA124" i="34"/>
  <c r="BE124" i="34"/>
  <c r="BI124" i="34"/>
  <c r="BM124" i="34"/>
  <c r="J125" i="34"/>
  <c r="N125" i="34"/>
  <c r="R125" i="34"/>
  <c r="V125" i="34"/>
  <c r="Z125" i="34"/>
  <c r="AD125" i="34"/>
  <c r="AH125" i="34"/>
  <c r="AL125" i="34"/>
  <c r="AP125" i="34"/>
  <c r="AT125" i="34"/>
  <c r="AX125" i="34"/>
  <c r="BB125" i="34"/>
  <c r="BF125" i="34"/>
  <c r="BJ125" i="34"/>
  <c r="BN125" i="34"/>
  <c r="K126" i="34"/>
  <c r="O126" i="34"/>
  <c r="S126" i="34"/>
  <c r="W126" i="34"/>
  <c r="AA126" i="34"/>
  <c r="AE126" i="34"/>
  <c r="AI126" i="34"/>
  <c r="AM126" i="34"/>
  <c r="AQ126" i="34"/>
  <c r="AU126" i="34"/>
  <c r="AY126" i="34"/>
  <c r="BC126" i="34"/>
  <c r="BG126" i="34"/>
  <c r="BK126" i="34"/>
  <c r="BO126" i="34"/>
  <c r="L127" i="34"/>
  <c r="P127" i="34"/>
  <c r="T127" i="34"/>
  <c r="X127" i="34"/>
  <c r="AB127" i="34"/>
  <c r="AF127" i="34"/>
  <c r="AJ127" i="34"/>
  <c r="AN127" i="34"/>
  <c r="AR127" i="34"/>
  <c r="AV127" i="34"/>
  <c r="AZ127" i="34"/>
  <c r="BD127" i="34"/>
  <c r="BH127" i="34"/>
  <c r="BL127" i="34"/>
  <c r="BP127" i="34"/>
  <c r="M128" i="34"/>
  <c r="Q128" i="34"/>
  <c r="U128" i="34"/>
  <c r="Y128" i="34"/>
  <c r="AC128" i="34"/>
  <c r="AG128" i="34"/>
  <c r="AK128" i="34"/>
  <c r="AO128" i="34"/>
  <c r="AS128" i="34"/>
  <c r="AW128" i="34"/>
  <c r="BA128" i="34"/>
  <c r="BE128" i="34"/>
  <c r="BI128" i="34"/>
  <c r="BM128" i="34"/>
  <c r="M132" i="34"/>
  <c r="Q132" i="34"/>
  <c r="U132" i="34"/>
  <c r="Y132" i="34"/>
  <c r="AC132" i="34"/>
  <c r="AG132" i="34"/>
  <c r="AK132" i="34"/>
  <c r="AO132" i="34"/>
  <c r="AS132" i="34"/>
  <c r="AW132" i="34"/>
  <c r="BA132" i="34"/>
  <c r="BE132" i="34"/>
  <c r="BI132" i="34"/>
  <c r="BM132" i="34"/>
  <c r="J133" i="34"/>
  <c r="N133" i="34"/>
  <c r="R133" i="34"/>
  <c r="V133" i="34"/>
  <c r="Z133" i="34"/>
  <c r="AD133" i="34"/>
  <c r="AH133" i="34"/>
  <c r="AL133" i="34"/>
  <c r="AP133" i="34"/>
  <c r="AT133" i="34"/>
  <c r="AX133" i="34"/>
  <c r="BB133" i="34"/>
  <c r="BF133" i="34"/>
  <c r="BJ133" i="34"/>
  <c r="BN133" i="34"/>
  <c r="K134" i="34"/>
  <c r="O134" i="34"/>
  <c r="S134" i="34"/>
  <c r="W134" i="34"/>
  <c r="AA134" i="34"/>
  <c r="AE134" i="34"/>
  <c r="AI134" i="34"/>
  <c r="AM134" i="34"/>
  <c r="H145" i="34"/>
  <c r="M123" i="34"/>
  <c r="Q123" i="34"/>
  <c r="U123" i="34"/>
  <c r="Y123" i="34"/>
  <c r="AC123" i="34"/>
  <c r="AG123" i="34"/>
  <c r="AK123" i="34"/>
  <c r="AO123" i="34"/>
  <c r="AS123" i="34"/>
  <c r="AW123" i="34"/>
  <c r="BA123" i="34"/>
  <c r="BE123" i="34"/>
  <c r="BI123" i="34"/>
  <c r="BM123" i="34"/>
  <c r="J124" i="34"/>
  <c r="N124" i="34"/>
  <c r="R124" i="34"/>
  <c r="V124" i="34"/>
  <c r="Z124" i="34"/>
  <c r="AD124" i="34"/>
  <c r="AH124" i="34"/>
  <c r="AL124" i="34"/>
  <c r="AP124" i="34"/>
  <c r="AT124" i="34"/>
  <c r="AX124" i="34"/>
  <c r="BB124" i="34"/>
  <c r="BF124" i="34"/>
  <c r="BJ124" i="34"/>
  <c r="BN124" i="34"/>
  <c r="K125" i="34"/>
  <c r="O125" i="34"/>
  <c r="S125" i="34"/>
  <c r="W125" i="34"/>
  <c r="AA125" i="34"/>
  <c r="AE125" i="34"/>
  <c r="AI125" i="34"/>
  <c r="AM125" i="34"/>
  <c r="AQ125" i="34"/>
  <c r="AU125" i="34"/>
  <c r="AY125" i="34"/>
  <c r="BC125" i="34"/>
  <c r="BG125" i="34"/>
  <c r="BK125" i="34"/>
  <c r="BO125" i="34"/>
  <c r="L126" i="34"/>
  <c r="P126" i="34"/>
  <c r="T126" i="34"/>
  <c r="X126" i="34"/>
  <c r="AB126" i="34"/>
  <c r="AF126" i="34"/>
  <c r="AJ126" i="34"/>
  <c r="AN126" i="34"/>
  <c r="AR126" i="34"/>
  <c r="AV126" i="34"/>
  <c r="AZ126" i="34"/>
  <c r="BD126" i="34"/>
  <c r="BH126" i="34"/>
  <c r="BL126" i="34"/>
  <c r="BP126" i="34"/>
  <c r="M127" i="34"/>
  <c r="Q127" i="34"/>
  <c r="U127" i="34"/>
  <c r="Y127" i="34"/>
  <c r="AC127" i="34"/>
  <c r="AG127" i="34"/>
  <c r="AK127" i="34"/>
  <c r="AO127" i="34"/>
  <c r="AS127" i="34"/>
  <c r="AW127" i="34"/>
  <c r="BA127" i="34"/>
  <c r="BE127" i="34"/>
  <c r="BI127" i="34"/>
  <c r="BM127" i="34"/>
  <c r="J128" i="34"/>
  <c r="N128" i="34"/>
  <c r="R128" i="34"/>
  <c r="V128" i="34"/>
  <c r="Z128" i="34"/>
  <c r="AD128" i="34"/>
  <c r="AH128" i="34"/>
  <c r="AL128" i="34"/>
  <c r="AP128" i="34"/>
  <c r="AT128" i="34"/>
  <c r="AX128" i="34"/>
  <c r="BB128" i="34"/>
  <c r="BF128" i="34"/>
  <c r="BJ128" i="34"/>
  <c r="BN128" i="34"/>
  <c r="J132" i="34"/>
  <c r="N132" i="34"/>
  <c r="R132" i="34"/>
  <c r="V132" i="34"/>
  <c r="Z132" i="34"/>
  <c r="AD132" i="34"/>
  <c r="AH132" i="34"/>
  <c r="AL132" i="34"/>
  <c r="AP132" i="34"/>
  <c r="AT132" i="34"/>
  <c r="AX132" i="34"/>
  <c r="BB132" i="34"/>
  <c r="BF132" i="34"/>
  <c r="BJ132" i="34"/>
  <c r="BN132" i="34"/>
  <c r="K133" i="34"/>
  <c r="O133" i="34"/>
  <c r="S133" i="34"/>
  <c r="W133" i="34"/>
  <c r="AA133" i="34"/>
  <c r="AE133" i="34"/>
  <c r="AI133" i="34"/>
  <c r="AM133" i="34"/>
  <c r="AQ133" i="34"/>
  <c r="AU133" i="34"/>
  <c r="AY133" i="34"/>
  <c r="J123" i="34"/>
  <c r="N123" i="34"/>
  <c r="R123" i="34"/>
  <c r="V123" i="34"/>
  <c r="Z123" i="34"/>
  <c r="AD123" i="34"/>
  <c r="AH123" i="34"/>
  <c r="AL123" i="34"/>
  <c r="AP123" i="34"/>
  <c r="AT123" i="34"/>
  <c r="AX123" i="34"/>
  <c r="BB123" i="34"/>
  <c r="BF123" i="34"/>
  <c r="BJ123" i="34"/>
  <c r="BN123" i="34"/>
  <c r="K124" i="34"/>
  <c r="O124" i="34"/>
  <c r="S124" i="34"/>
  <c r="W124" i="34"/>
  <c r="AA124" i="34"/>
  <c r="AE124" i="34"/>
  <c r="AI124" i="34"/>
  <c r="AM124" i="34"/>
  <c r="AQ124" i="34"/>
  <c r="AU124" i="34"/>
  <c r="AY124" i="34"/>
  <c r="BC124" i="34"/>
  <c r="BG124" i="34"/>
  <c r="BK124" i="34"/>
  <c r="BO124" i="34"/>
  <c r="L125" i="34"/>
  <c r="P125" i="34"/>
  <c r="T125" i="34"/>
  <c r="X125" i="34"/>
  <c r="AB125" i="34"/>
  <c r="AF125" i="34"/>
  <c r="AJ125" i="34"/>
  <c r="AN125" i="34"/>
  <c r="AR125" i="34"/>
  <c r="AV125" i="34"/>
  <c r="AZ125" i="34"/>
  <c r="BD125" i="34"/>
  <c r="BH125" i="34"/>
  <c r="BL125" i="34"/>
  <c r="BP125" i="34"/>
  <c r="M126" i="34"/>
  <c r="Q126" i="34"/>
  <c r="U126" i="34"/>
  <c r="Y126" i="34"/>
  <c r="AC126" i="34"/>
  <c r="AG126" i="34"/>
  <c r="AK126" i="34"/>
  <c r="AO126" i="34"/>
  <c r="AS126" i="34"/>
  <c r="AW126" i="34"/>
  <c r="BA126" i="34"/>
  <c r="BE126" i="34"/>
  <c r="BI126" i="34"/>
  <c r="BM126" i="34"/>
  <c r="J127" i="34"/>
  <c r="N127" i="34"/>
  <c r="R127" i="34"/>
  <c r="V127" i="34"/>
  <c r="Z127" i="34"/>
  <c r="AD127" i="34"/>
  <c r="AH127" i="34"/>
  <c r="AL127" i="34"/>
  <c r="AP127" i="34"/>
  <c r="AT127" i="34"/>
  <c r="AX127" i="34"/>
  <c r="BB127" i="34"/>
  <c r="BF127" i="34"/>
  <c r="BJ127" i="34"/>
  <c r="BN127" i="34"/>
  <c r="K128" i="34"/>
  <c r="O128" i="34"/>
  <c r="S128" i="34"/>
  <c r="W128" i="34"/>
  <c r="AA128" i="34"/>
  <c r="AE128" i="34"/>
  <c r="AI128" i="34"/>
  <c r="AM128" i="34"/>
  <c r="AQ128" i="34"/>
  <c r="AU128" i="34"/>
  <c r="AY128" i="34"/>
  <c r="BC128" i="34"/>
  <c r="BG128" i="34"/>
  <c r="BK128" i="34"/>
  <c r="BO128" i="34"/>
  <c r="K132" i="34"/>
  <c r="O132" i="34"/>
  <c r="S132" i="34"/>
  <c r="W132" i="34"/>
  <c r="AA132" i="34"/>
  <c r="AE132" i="34"/>
  <c r="AI132" i="34"/>
  <c r="AM132" i="34"/>
  <c r="AQ132" i="34"/>
  <c r="AU132" i="34"/>
  <c r="AY132" i="34"/>
  <c r="BC132" i="34"/>
  <c r="BG132" i="34"/>
  <c r="BK132" i="34"/>
  <c r="BO132" i="34"/>
  <c r="K123" i="34"/>
  <c r="O123" i="34"/>
  <c r="S123" i="34"/>
  <c r="W123" i="34"/>
  <c r="AA123" i="34"/>
  <c r="AE123" i="34"/>
  <c r="AI123" i="34"/>
  <c r="AM123" i="34"/>
  <c r="AQ123" i="34"/>
  <c r="AU123" i="34"/>
  <c r="AY123" i="34"/>
  <c r="BC123" i="34"/>
  <c r="BG123" i="34"/>
  <c r="BK123" i="34"/>
  <c r="BO123" i="34"/>
  <c r="L124" i="34"/>
  <c r="P124" i="34"/>
  <c r="T124" i="34"/>
  <c r="X124" i="34"/>
  <c r="AB124" i="34"/>
  <c r="AF124" i="34"/>
  <c r="AJ124" i="34"/>
  <c r="AN124" i="34"/>
  <c r="AR124" i="34"/>
  <c r="AV124" i="34"/>
  <c r="AZ124" i="34"/>
  <c r="BD124" i="34"/>
  <c r="BH124" i="34"/>
  <c r="BL124" i="34"/>
  <c r="BP124" i="34"/>
  <c r="M125" i="34"/>
  <c r="Q125" i="34"/>
  <c r="U125" i="34"/>
  <c r="Y125" i="34"/>
  <c r="AC125" i="34"/>
  <c r="AG125" i="34"/>
  <c r="AK125" i="34"/>
  <c r="AO125" i="34"/>
  <c r="AS125" i="34"/>
  <c r="AW125" i="34"/>
  <c r="BA125" i="34"/>
  <c r="BE125" i="34"/>
  <c r="BI125" i="34"/>
  <c r="BM125" i="34"/>
  <c r="J126" i="34"/>
  <c r="N126" i="34"/>
  <c r="R126" i="34"/>
  <c r="V126" i="34"/>
  <c r="Z126" i="34"/>
  <c r="AD126" i="34"/>
  <c r="AH126" i="34"/>
  <c r="AL126" i="34"/>
  <c r="AP126" i="34"/>
  <c r="AT126" i="34"/>
  <c r="AX126" i="34"/>
  <c r="BB126" i="34"/>
  <c r="BF126" i="34"/>
  <c r="BJ126" i="34"/>
  <c r="BN126" i="34"/>
  <c r="K127" i="34"/>
  <c r="O127" i="34"/>
  <c r="S127" i="34"/>
  <c r="W127" i="34"/>
  <c r="AA127" i="34"/>
  <c r="AE127" i="34"/>
  <c r="AI127" i="34"/>
  <c r="AM127" i="34"/>
  <c r="AQ127" i="34"/>
  <c r="AU127" i="34"/>
  <c r="AY127" i="34"/>
  <c r="BC127" i="34"/>
  <c r="BG127" i="34"/>
  <c r="BK127" i="34"/>
  <c r="BO127" i="34"/>
  <c r="L128" i="34"/>
  <c r="P128" i="34"/>
  <c r="T128" i="34"/>
  <c r="X128" i="34"/>
  <c r="AB128" i="34"/>
  <c r="AF128" i="34"/>
  <c r="AJ128" i="34"/>
  <c r="AN128" i="34"/>
  <c r="AR128" i="34"/>
  <c r="AV128" i="34"/>
  <c r="AZ128" i="34"/>
  <c r="BD128" i="34"/>
  <c r="BH128" i="34"/>
  <c r="BL128" i="34"/>
  <c r="BP128" i="34"/>
  <c r="I133" i="34"/>
  <c r="I129" i="34"/>
  <c r="I125" i="34"/>
  <c r="BO135" i="34"/>
  <c r="BK135" i="34"/>
  <c r="BG135" i="34"/>
  <c r="BC135" i="34"/>
  <c r="AY135" i="34"/>
  <c r="AU135" i="34"/>
  <c r="AQ135" i="34"/>
  <c r="AM135" i="34"/>
  <c r="AI135" i="34"/>
  <c r="AE135" i="34"/>
  <c r="AA135" i="34"/>
  <c r="W135" i="34"/>
  <c r="S135" i="34"/>
  <c r="O135" i="34"/>
  <c r="K135" i="34"/>
  <c r="BN134" i="34"/>
  <c r="BJ134" i="34"/>
  <c r="BF134" i="34"/>
  <c r="BB134" i="34"/>
  <c r="AX134" i="34"/>
  <c r="AT134" i="34"/>
  <c r="AP134" i="34"/>
  <c r="AK134" i="34"/>
  <c r="AF134" i="34"/>
  <c r="Z134" i="34"/>
  <c r="U134" i="34"/>
  <c r="P134" i="34"/>
  <c r="J134" i="34"/>
  <c r="BL133" i="34"/>
  <c r="BG133" i="34"/>
  <c r="BA133" i="34"/>
  <c r="AS133" i="34"/>
  <c r="AK133" i="34"/>
  <c r="AC133" i="34"/>
  <c r="U133" i="34"/>
  <c r="M133" i="34"/>
  <c r="BH132" i="34"/>
  <c r="AR132" i="34"/>
  <c r="AB132" i="34"/>
  <c r="L132" i="34"/>
  <c r="BC131" i="34"/>
  <c r="AM131" i="34"/>
  <c r="W131" i="34"/>
  <c r="H123" i="34"/>
  <c r="I132" i="34"/>
  <c r="I128" i="34"/>
  <c r="I124" i="34"/>
  <c r="BN135" i="34"/>
  <c r="BJ135" i="34"/>
  <c r="BF135" i="34"/>
  <c r="BB135" i="34"/>
  <c r="AX135" i="34"/>
  <c r="AT135" i="34"/>
  <c r="AP135" i="34"/>
  <c r="AL135" i="34"/>
  <c r="AH135" i="34"/>
  <c r="AD135" i="34"/>
  <c r="Z135" i="34"/>
  <c r="V135" i="34"/>
  <c r="R135" i="34"/>
  <c r="N135" i="34"/>
  <c r="J135" i="34"/>
  <c r="BM134" i="34"/>
  <c r="BI134" i="34"/>
  <c r="BE134" i="34"/>
  <c r="BA134" i="34"/>
  <c r="AW134" i="34"/>
  <c r="AS134" i="34"/>
  <c r="AO134" i="34"/>
  <c r="AJ134" i="34"/>
  <c r="AD134" i="34"/>
  <c r="Y134" i="34"/>
  <c r="T134" i="34"/>
  <c r="N134" i="34"/>
  <c r="BP133" i="34"/>
  <c r="BK133" i="34"/>
  <c r="BE133" i="34"/>
  <c r="AZ133" i="34"/>
  <c r="AR133" i="34"/>
  <c r="AJ133" i="34"/>
  <c r="AB133" i="34"/>
  <c r="T133" i="34"/>
  <c r="L133" i="34"/>
  <c r="BD132" i="34"/>
  <c r="AN132" i="34"/>
  <c r="X132" i="34"/>
  <c r="BO131" i="34"/>
  <c r="AY131" i="34"/>
  <c r="AI131" i="34"/>
  <c r="J129" i="34"/>
  <c r="N129" i="34"/>
  <c r="R129" i="34"/>
  <c r="V129" i="34"/>
  <c r="Z129" i="34"/>
  <c r="AD129" i="34"/>
  <c r="AH129" i="34"/>
  <c r="AL129" i="34"/>
  <c r="AP129" i="34"/>
  <c r="AT129" i="34"/>
  <c r="AX129" i="34"/>
  <c r="BB129" i="34"/>
  <c r="BF129" i="34"/>
  <c r="BJ129" i="34"/>
  <c r="BN129" i="34"/>
  <c r="K130" i="34"/>
  <c r="O130" i="34"/>
  <c r="S130" i="34"/>
  <c r="W130" i="34"/>
  <c r="AA130" i="34"/>
  <c r="AE130" i="34"/>
  <c r="AI130" i="34"/>
  <c r="AM130" i="34"/>
  <c r="AQ130" i="34"/>
  <c r="AU130" i="34"/>
  <c r="AY130" i="34"/>
  <c r="BC130" i="34"/>
  <c r="BG130" i="34"/>
  <c r="BK130" i="34"/>
  <c r="BO130" i="34"/>
  <c r="L131" i="34"/>
  <c r="P131" i="34"/>
  <c r="T131" i="34"/>
  <c r="X131" i="34"/>
  <c r="AB131" i="34"/>
  <c r="AF131" i="34"/>
  <c r="AJ131" i="34"/>
  <c r="AN131" i="34"/>
  <c r="AR131" i="34"/>
  <c r="AV131" i="34"/>
  <c r="AZ131" i="34"/>
  <c r="BD131" i="34"/>
  <c r="BH131" i="34"/>
  <c r="BL131" i="34"/>
  <c r="BP131" i="34"/>
  <c r="K129" i="34"/>
  <c r="O129" i="34"/>
  <c r="S129" i="34"/>
  <c r="W129" i="34"/>
  <c r="AA129" i="34"/>
  <c r="AE129" i="34"/>
  <c r="AI129" i="34"/>
  <c r="AM129" i="34"/>
  <c r="AQ129" i="34"/>
  <c r="AU129" i="34"/>
  <c r="AY129" i="34"/>
  <c r="BC129" i="34"/>
  <c r="BG129" i="34"/>
  <c r="BK129" i="34"/>
  <c r="BO129" i="34"/>
  <c r="L130" i="34"/>
  <c r="P130" i="34"/>
  <c r="T130" i="34"/>
  <c r="X130" i="34"/>
  <c r="AB130" i="34"/>
  <c r="AF130" i="34"/>
  <c r="AJ130" i="34"/>
  <c r="AN130" i="34"/>
  <c r="AR130" i="34"/>
  <c r="AV130" i="34"/>
  <c r="AZ130" i="34"/>
  <c r="BD130" i="34"/>
  <c r="BH130" i="34"/>
  <c r="BL130" i="34"/>
  <c r="BP130" i="34"/>
  <c r="M131" i="34"/>
  <c r="Q131" i="34"/>
  <c r="U131" i="34"/>
  <c r="Y131" i="34"/>
  <c r="AC131" i="34"/>
  <c r="AG131" i="34"/>
  <c r="AK131" i="34"/>
  <c r="AO131" i="34"/>
  <c r="AS131" i="34"/>
  <c r="AW131" i="34"/>
  <c r="BA131" i="34"/>
  <c r="BE131" i="34"/>
  <c r="BI131" i="34"/>
  <c r="BM131" i="34"/>
  <c r="L129" i="34"/>
  <c r="P129" i="34"/>
  <c r="T129" i="34"/>
  <c r="X129" i="34"/>
  <c r="AB129" i="34"/>
  <c r="AF129" i="34"/>
  <c r="AJ129" i="34"/>
  <c r="AN129" i="34"/>
  <c r="AR129" i="34"/>
  <c r="AV129" i="34"/>
  <c r="AZ129" i="34"/>
  <c r="BD129" i="34"/>
  <c r="BH129" i="34"/>
  <c r="BL129" i="34"/>
  <c r="BP129" i="34"/>
  <c r="M130" i="34"/>
  <c r="Q130" i="34"/>
  <c r="U130" i="34"/>
  <c r="Y130" i="34"/>
  <c r="AC130" i="34"/>
  <c r="AG130" i="34"/>
  <c r="AK130" i="34"/>
  <c r="AO130" i="34"/>
  <c r="AS130" i="34"/>
  <c r="AW130" i="34"/>
  <c r="BA130" i="34"/>
  <c r="BE130" i="34"/>
  <c r="BI130" i="34"/>
  <c r="BM130" i="34"/>
  <c r="J131" i="34"/>
  <c r="N131" i="34"/>
  <c r="R131" i="34"/>
  <c r="V131" i="34"/>
  <c r="Z131" i="34"/>
  <c r="AD131" i="34"/>
  <c r="AH131" i="34"/>
  <c r="AL131" i="34"/>
  <c r="AP131" i="34"/>
  <c r="AT131" i="34"/>
  <c r="AX131" i="34"/>
  <c r="BB131" i="34"/>
  <c r="BF131" i="34"/>
  <c r="BJ131" i="34"/>
  <c r="BN131" i="34"/>
  <c r="M129" i="34"/>
  <c r="Q129" i="34"/>
  <c r="U129" i="34"/>
  <c r="Y129" i="34"/>
  <c r="AC129" i="34"/>
  <c r="AG129" i="34"/>
  <c r="AK129" i="34"/>
  <c r="AO129" i="34"/>
  <c r="AS129" i="34"/>
  <c r="AW129" i="34"/>
  <c r="BA129" i="34"/>
  <c r="BE129" i="34"/>
  <c r="BI129" i="34"/>
  <c r="BM129" i="34"/>
  <c r="J130" i="34"/>
  <c r="N130" i="34"/>
  <c r="R130" i="34"/>
  <c r="V130" i="34"/>
  <c r="Z130" i="34"/>
  <c r="AD130" i="34"/>
  <c r="AH130" i="34"/>
  <c r="AL130" i="34"/>
  <c r="AP130" i="34"/>
  <c r="AT130" i="34"/>
  <c r="AX130" i="34"/>
  <c r="BB130" i="34"/>
  <c r="BF130" i="34"/>
  <c r="BJ130" i="34"/>
  <c r="BN130" i="34"/>
  <c r="K131" i="34"/>
  <c r="I135" i="34"/>
  <c r="I131" i="34"/>
  <c r="I127" i="34"/>
  <c r="I123" i="34"/>
  <c r="BM135" i="34"/>
  <c r="BI135" i="34"/>
  <c r="BE135" i="34"/>
  <c r="BA135" i="34"/>
  <c r="AW135" i="34"/>
  <c r="AS135" i="34"/>
  <c r="AO135" i="34"/>
  <c r="AK135" i="34"/>
  <c r="AG135" i="34"/>
  <c r="AC135" i="34"/>
  <c r="Y135" i="34"/>
  <c r="U135" i="34"/>
  <c r="Q135" i="34"/>
  <c r="M135" i="34"/>
  <c r="BP134" i="34"/>
  <c r="BL134" i="34"/>
  <c r="BH134" i="34"/>
  <c r="BD134" i="34"/>
  <c r="AZ134" i="34"/>
  <c r="AV134" i="34"/>
  <c r="AR134" i="34"/>
  <c r="AN134" i="34"/>
  <c r="AH134" i="34"/>
  <c r="AC134" i="34"/>
  <c r="X134" i="34"/>
  <c r="R134" i="34"/>
  <c r="M134" i="34"/>
  <c r="BO133" i="34"/>
  <c r="BI133" i="34"/>
  <c r="BD133" i="34"/>
  <c r="AW133" i="34"/>
  <c r="AO133" i="34"/>
  <c r="AG133" i="34"/>
  <c r="Y133" i="34"/>
  <c r="Q133" i="34"/>
  <c r="BP132" i="34"/>
  <c r="AZ132" i="34"/>
  <c r="AJ132" i="34"/>
  <c r="T132" i="34"/>
  <c r="BK131" i="34"/>
  <c r="AU131" i="34"/>
  <c r="AE131" i="34"/>
  <c r="O131" i="34"/>
  <c r="I134" i="34"/>
  <c r="I130" i="34"/>
  <c r="I126" i="34"/>
  <c r="BP135" i="34"/>
  <c r="BL135" i="34"/>
  <c r="BH135" i="34"/>
  <c r="BD135" i="34"/>
  <c r="AZ135" i="34"/>
  <c r="AV135" i="34"/>
  <c r="AR135" i="34"/>
  <c r="AN135" i="34"/>
  <c r="AJ135" i="34"/>
  <c r="AF135" i="34"/>
  <c r="AB135" i="34"/>
  <c r="X135" i="34"/>
  <c r="T135" i="34"/>
  <c r="P135" i="34"/>
  <c r="L135" i="34"/>
  <c r="BO134" i="34"/>
  <c r="BK134" i="34"/>
  <c r="BG134" i="34"/>
  <c r="BC134" i="34"/>
  <c r="AY134" i="34"/>
  <c r="AU134" i="34"/>
  <c r="AQ134" i="34"/>
  <c r="AL134" i="34"/>
  <c r="AG134" i="34"/>
  <c r="AB134" i="34"/>
  <c r="V134" i="34"/>
  <c r="Q134" i="34"/>
  <c r="L134" i="34"/>
  <c r="BM133" i="34"/>
  <c r="BH133" i="34"/>
  <c r="BC133" i="34"/>
  <c r="AV133" i="34"/>
  <c r="AN133" i="34"/>
  <c r="AF133" i="34"/>
  <c r="X133" i="34"/>
  <c r="P133" i="34"/>
  <c r="BL132" i="34"/>
  <c r="AV132" i="34"/>
  <c r="AF132" i="34"/>
  <c r="P132" i="34"/>
  <c r="BG131" i="34"/>
  <c r="AQ131" i="34"/>
  <c r="AA131" i="34"/>
  <c r="AI8" i="50"/>
  <c r="AI9" i="50" s="1"/>
  <c r="AN10" i="36" s="1"/>
  <c r="AO8" i="50"/>
  <c r="AO9" i="50" s="1"/>
  <c r="AT10" i="36" s="1"/>
  <c r="AH8" i="50"/>
  <c r="AH9" i="50" s="1"/>
  <c r="AM10" i="36" s="1"/>
  <c r="AN8" i="50"/>
  <c r="AN9" i="50" s="1"/>
  <c r="AS10" i="36" s="1"/>
  <c r="AM8" i="50"/>
  <c r="AM9" i="50" s="1"/>
  <c r="AR10" i="36" s="1"/>
  <c r="M5" i="47"/>
  <c r="L4" i="50" s="1"/>
  <c r="L4" i="57" s="1"/>
  <c r="B93" i="36"/>
  <c r="E129" i="34"/>
  <c r="A91" i="36"/>
  <c r="A95" i="36"/>
  <c r="A97" i="36" s="1"/>
  <c r="B89" i="36"/>
  <c r="A89" i="36"/>
  <c r="B91" i="36"/>
  <c r="AI12" i="50" l="1"/>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J15" i="57"/>
  <c r="AK15" i="57"/>
  <c r="AH51" i="50"/>
  <c r="AO10" i="50"/>
  <c r="AO51" i="50"/>
  <c r="AM51" i="50"/>
  <c r="AI51" i="50"/>
  <c r="AN51" i="50"/>
  <c r="I48" i="45"/>
  <c r="AM10" i="50"/>
  <c r="M48" i="45"/>
  <c r="BM48" i="45"/>
  <c r="F48" i="45"/>
  <c r="U48" i="45"/>
  <c r="Q48" i="45"/>
  <c r="AJ48" i="45"/>
  <c r="Y48" i="45"/>
  <c r="AF48" i="45"/>
  <c r="AT48" i="45"/>
  <c r="BK48" i="45"/>
  <c r="AR48" i="45"/>
  <c r="L48" i="45"/>
  <c r="G48" i="45"/>
  <c r="S48" i="45"/>
  <c r="P48" i="45"/>
  <c r="Z48" i="45"/>
  <c r="O48" i="45"/>
  <c r="AM48" i="45"/>
  <c r="BC48" i="45"/>
  <c r="AQ48" i="45"/>
  <c r="AC48" i="45"/>
  <c r="AY48" i="45"/>
  <c r="BA48" i="45"/>
  <c r="BI48" i="45"/>
  <c r="AL48" i="45"/>
  <c r="BH48" i="45"/>
  <c r="J48" i="45"/>
  <c r="AA48" i="45"/>
  <c r="H48" i="45"/>
  <c r="AH48" i="45"/>
  <c r="AE48" i="45"/>
  <c r="AX48" i="45"/>
  <c r="BN48" i="45"/>
  <c r="BB48" i="45"/>
  <c r="AU48" i="45"/>
  <c r="AB48" i="45"/>
  <c r="AG48" i="45"/>
  <c r="BJ48" i="45"/>
  <c r="AW48" i="45"/>
  <c r="AP48" i="45"/>
  <c r="AV48" i="45"/>
  <c r="BL48" i="45"/>
  <c r="K48" i="45"/>
  <c r="N48" i="45"/>
  <c r="R48" i="45"/>
  <c r="BF48" i="45"/>
  <c r="AI48" i="45"/>
  <c r="BD48" i="45"/>
  <c r="AD48" i="45"/>
  <c r="BG48" i="45"/>
  <c r="AS48" i="45"/>
  <c r="AN48" i="45"/>
  <c r="AZ48" i="45"/>
  <c r="AK48" i="45"/>
  <c r="AO48" i="45"/>
  <c r="BE48" i="45"/>
  <c r="X48" i="45"/>
  <c r="V48" i="45"/>
  <c r="W48" i="45"/>
  <c r="T48" i="45"/>
  <c r="AJ57" i="57"/>
  <c r="AK57" i="57"/>
  <c r="L5" i="47"/>
  <c r="K4" i="50" s="1"/>
  <c r="K4" i="57" s="1"/>
  <c r="AO13" i="36" l="1"/>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Y11" i="50"/>
  <c r="AD9" i="36" s="1"/>
  <c r="AE11" i="50"/>
  <c r="AJ9" i="36" s="1"/>
  <c r="AC11" i="50"/>
  <c r="AH8" i="36" s="1"/>
  <c r="AJ11" i="50"/>
  <c r="BC11" i="50"/>
  <c r="BB11" i="50"/>
  <c r="AM11" i="50"/>
  <c r="AR9" i="36" s="1"/>
  <c r="AP11" i="50"/>
  <c r="AV11" i="50"/>
  <c r="AT11" i="50"/>
  <c r="BI11" i="50"/>
  <c r="AN11" i="50"/>
  <c r="BE11" i="50"/>
  <c r="AD11" i="50"/>
  <c r="AI8" i="36" s="1"/>
  <c r="BD11" i="50"/>
  <c r="BJ11" i="50"/>
  <c r="AG11" i="50"/>
  <c r="AI11" i="50"/>
  <c r="BF11" i="50"/>
  <c r="AO11" i="50"/>
  <c r="AT8" i="36" s="1"/>
  <c r="AZ11" i="50"/>
  <c r="AF11" i="50"/>
  <c r="Z11" i="50"/>
  <c r="AE9" i="36" s="1"/>
  <c r="BG11" i="50"/>
  <c r="AS11" i="50"/>
  <c r="AQ11" i="50"/>
  <c r="AH11" i="50"/>
  <c r="AK11" i="50"/>
  <c r="AY11" i="50"/>
  <c r="AA11" i="50"/>
  <c r="AF8" i="36" s="1"/>
  <c r="AX11" i="50"/>
  <c r="AW11" i="50"/>
  <c r="BH11" i="50"/>
  <c r="AR11" i="50"/>
  <c r="AB11" i="50"/>
  <c r="AG8" i="36" s="1"/>
  <c r="AL11" i="50"/>
  <c r="BA11" i="50"/>
  <c r="BK11" i="50"/>
  <c r="AU11" i="50"/>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AH9" i="36" l="1"/>
  <c r="AI9" i="36"/>
  <c r="AJ8" i="36"/>
  <c r="AE8" i="36"/>
  <c r="AG9" i="36"/>
  <c r="AR8" i="36"/>
  <c r="AT9" i="36"/>
  <c r="AD8" i="36"/>
  <c r="AF9" i="36"/>
  <c r="AM9" i="36"/>
  <c r="AM8" i="36"/>
  <c r="AS8" i="36"/>
  <c r="AS9" i="36"/>
  <c r="AN9" i="36"/>
  <c r="AN8"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7" i="36" l="1"/>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H5" i="47" l="1"/>
  <c r="G4" i="50" s="1"/>
  <c r="G4" i="57" s="1"/>
  <c r="U38" i="55"/>
  <c r="G5" i="47" l="1"/>
  <c r="F4" i="50" s="1"/>
  <c r="F4" i="57" s="1"/>
  <c r="F5" i="47" l="1"/>
  <c r="E4" i="50" s="1"/>
  <c r="E4" i="57" s="1"/>
  <c r="U19" i="55"/>
  <c r="E5" i="47" l="1"/>
  <c r="D4" i="50" s="1"/>
  <c r="D4" i="57" s="1"/>
  <c r="A45" i="46"/>
  <c r="A46" i="46" s="1"/>
  <c r="A47" i="46" s="1"/>
  <c r="A48" i="46" s="1"/>
  <c r="A49" i="46" s="1"/>
  <c r="A50" i="46" s="1"/>
  <c r="B45" i="46"/>
  <c r="B46" i="46" s="1"/>
  <c r="B47" i="46" s="1"/>
  <c r="B48" i="46" s="1"/>
  <c r="B49" i="46" s="1"/>
  <c r="B50" i="46" s="1"/>
  <c r="C46" i="46"/>
  <c r="C47" i="46" s="1"/>
  <c r="C48" i="46" s="1"/>
  <c r="F46" i="46"/>
  <c r="F47" i="46" s="1"/>
  <c r="F48" i="46" s="1"/>
  <c r="F49" i="46" s="1"/>
  <c r="F50" i="46" s="1"/>
  <c r="F51" i="46" s="1"/>
  <c r="F52" i="46" s="1"/>
  <c r="F53" i="46" s="1"/>
  <c r="F54" i="46" s="1"/>
  <c r="F55" i="46" s="1"/>
  <c r="F56" i="46" s="1"/>
  <c r="F57" i="46" s="1"/>
  <c r="F58" i="46" s="1"/>
  <c r="F59" i="46" s="1"/>
  <c r="F60" i="46" s="1"/>
  <c r="F61" i="46" s="1"/>
  <c r="F62" i="46" s="1"/>
  <c r="F97" i="46"/>
  <c r="F98" i="46" s="1"/>
  <c r="F99" i="46" s="1"/>
  <c r="F100" i="46" s="1"/>
  <c r="F101" i="46" s="1"/>
  <c r="F102" i="46" s="1"/>
  <c r="F103" i="46" s="1"/>
  <c r="F104" i="46" s="1"/>
  <c r="F105" i="46" s="1"/>
  <c r="F106" i="46" s="1"/>
  <c r="F107" i="46" s="1"/>
  <c r="F108" i="46" s="1"/>
  <c r="F109" i="46" s="1"/>
  <c r="F110" i="46" s="1"/>
  <c r="F111" i="46" s="1"/>
  <c r="F112" i="46" s="1"/>
  <c r="C40" i="46"/>
  <c r="B40" i="46"/>
  <c r="B41" i="46" s="1"/>
  <c r="B42" i="46" s="1"/>
  <c r="B43" i="46" s="1"/>
  <c r="A40" i="46"/>
  <c r="A41" i="46" s="1"/>
  <c r="A42" i="46" s="1"/>
  <c r="A43" i="46" s="1"/>
  <c r="C24" i="46"/>
  <c r="C23" i="46"/>
  <c r="C22" i="46"/>
  <c r="C21" i="46"/>
  <c r="A18" i="46"/>
  <c r="D18" i="46"/>
  <c r="C18" i="46"/>
  <c r="B28" i="46" l="1"/>
  <c r="B29" i="46" s="1"/>
  <c r="B30" i="46" s="1"/>
  <c r="B31" i="46" s="1"/>
  <c r="B32" i="46" s="1"/>
  <c r="B33" i="46" s="1"/>
  <c r="B44" i="46"/>
  <c r="A28" i="46"/>
  <c r="A29" i="46" s="1"/>
  <c r="A30" i="46" s="1"/>
  <c r="A31" i="46" s="1"/>
  <c r="A32" i="46" s="1"/>
  <c r="A33" i="46" s="1"/>
  <c r="A44" i="46"/>
  <c r="B51" i="46"/>
  <c r="B52" i="46" s="1"/>
  <c r="B53" i="46" s="1"/>
  <c r="B54" i="46" s="1"/>
  <c r="B55" i="46" s="1"/>
  <c r="B56" i="46" s="1"/>
  <c r="B57" i="46" s="1"/>
  <c r="B58" i="46" s="1"/>
  <c r="B59" i="46" s="1"/>
  <c r="B60" i="46" s="1"/>
  <c r="B61" i="46" s="1"/>
  <c r="B62" i="46" s="1"/>
  <c r="B63" i="46" s="1"/>
  <c r="B64" i="46" s="1"/>
  <c r="B65" i="46" s="1"/>
  <c r="B66" i="46" s="1"/>
  <c r="B67" i="46" s="1"/>
  <c r="B68" i="46" s="1"/>
  <c r="B69" i="46" s="1"/>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34" i="46"/>
  <c r="B35" i="46" s="1"/>
  <c r="B36" i="46" s="1"/>
  <c r="B37" i="46" s="1"/>
  <c r="B38" i="46" s="1"/>
  <c r="B39" i="46" s="1"/>
  <c r="A51" i="46"/>
  <c r="A52" i="46" s="1"/>
  <c r="A53" i="46" s="1"/>
  <c r="A54" i="46" s="1"/>
  <c r="A55" i="46" s="1"/>
  <c r="A56" i="46" s="1"/>
  <c r="A57" i="46" s="1"/>
  <c r="A58" i="46" s="1"/>
  <c r="A59" i="46" s="1"/>
  <c r="A60" i="46" s="1"/>
  <c r="A61" i="46" s="1"/>
  <c r="A62" i="46" s="1"/>
  <c r="A63" i="46" s="1"/>
  <c r="A64" i="46" s="1"/>
  <c r="A65" i="46" s="1"/>
  <c r="A66" i="46" s="1"/>
  <c r="A67" i="46" s="1"/>
  <c r="A68" i="46" s="1"/>
  <c r="A69" i="46" s="1"/>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34" i="46"/>
  <c r="A35" i="46" s="1"/>
  <c r="A36" i="46" s="1"/>
  <c r="A37" i="46" s="1"/>
  <c r="A38" i="46" s="1"/>
  <c r="A39" i="46" s="1"/>
  <c r="A19" i="46"/>
  <c r="A20" i="46" s="1"/>
  <c r="C19" i="46"/>
  <c r="C26" i="46"/>
  <c r="A21" i="46"/>
  <c r="C25" i="46"/>
  <c r="D5" i="47"/>
  <c r="C4" i="50" s="1"/>
  <c r="C4" i="57" s="1"/>
  <c r="C49" i="46"/>
  <c r="A22" i="46" l="1"/>
  <c r="A7" i="58" s="1"/>
  <c r="A8" i="58" s="1"/>
  <c r="C50" i="46"/>
  <c r="A23" i="46" l="1"/>
  <c r="C51" i="46"/>
  <c r="A24" i="46" l="1"/>
  <c r="C52" i="46"/>
  <c r="A25" i="46" l="1"/>
  <c r="C53" i="46"/>
  <c r="A26" i="46" l="1"/>
  <c r="C54" i="46"/>
  <c r="C55" i="46" l="1"/>
  <c r="C56" i="46" l="1"/>
  <c r="C57" i="46" l="1"/>
  <c r="C58" i="46" l="1"/>
  <c r="C59" i="46" l="1"/>
  <c r="C60" i="46" l="1"/>
  <c r="C61" i="46" l="1"/>
  <c r="C62" i="46" l="1"/>
  <c r="D61" i="45" l="1"/>
  <c r="D62" i="45"/>
  <c r="D63" i="45"/>
  <c r="D65" i="45"/>
  <c r="AL32" i="50" l="1"/>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F40" i="50" l="1"/>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AG8" i="50"/>
  <c r="AG9" i="50" s="1"/>
  <c r="AL10" i="36" s="1"/>
  <c r="AT8" i="50"/>
  <c r="AT9" i="50" s="1"/>
  <c r="AY10" i="36" s="1"/>
  <c r="AX8" i="50"/>
  <c r="AX9" i="50" s="1"/>
  <c r="BC10" i="36" s="1"/>
  <c r="BJ8" i="50"/>
  <c r="BJ9" i="50" s="1"/>
  <c r="BO10" i="36" s="1"/>
  <c r="BC8" i="50"/>
  <c r="BC9" i="50" s="1"/>
  <c r="BH10" i="36" s="1"/>
  <c r="BK8" i="50"/>
  <c r="BK9" i="50" s="1"/>
  <c r="BP10" i="36" s="1"/>
  <c r="AJ8" i="50"/>
  <c r="AJ9" i="50" s="1"/>
  <c r="AO10" i="36" s="1"/>
  <c r="AQ8" i="50"/>
  <c r="AQ9" i="50" s="1"/>
  <c r="AV10" i="36" s="1"/>
  <c r="AU8" i="50"/>
  <c r="AU9" i="50" s="1"/>
  <c r="AZ10" i="36" s="1"/>
  <c r="AY8" i="50"/>
  <c r="AY9" i="50" s="1"/>
  <c r="BD10" i="36" s="1"/>
  <c r="BG8" i="50"/>
  <c r="BG9" i="50" s="1"/>
  <c r="BL10" i="36" s="1"/>
  <c r="BA8" i="50"/>
  <c r="BA9" i="50" s="1"/>
  <c r="BF10" i="36" s="1"/>
  <c r="AK8" i="50"/>
  <c r="AK9" i="50" s="1"/>
  <c r="AP10" i="36" s="1"/>
  <c r="AR8" i="50"/>
  <c r="AR9" i="50" s="1"/>
  <c r="AW10" i="36" s="1"/>
  <c r="AV8" i="50"/>
  <c r="AV9" i="50" s="1"/>
  <c r="BA10" i="36" s="1"/>
  <c r="AZ8" i="50"/>
  <c r="AZ9" i="50" s="1"/>
  <c r="BE10" i="36" s="1"/>
  <c r="BD8" i="50"/>
  <c r="BD9" i="50" s="1"/>
  <c r="BI10" i="36" s="1"/>
  <c r="BH8" i="50"/>
  <c r="BH9" i="50" s="1"/>
  <c r="BM10" i="36" s="1"/>
  <c r="AF8" i="50"/>
  <c r="AF9" i="50" s="1"/>
  <c r="AK10" i="36" s="1"/>
  <c r="AW8" i="50"/>
  <c r="AW9" i="50" s="1"/>
  <c r="BB10" i="36" s="1"/>
  <c r="BE8" i="50"/>
  <c r="BE9" i="50" s="1"/>
  <c r="BJ10" i="36" s="1"/>
  <c r="AL8" i="50"/>
  <c r="AL9" i="50" s="1"/>
  <c r="AQ10" i="36" s="1"/>
  <c r="AP8" i="50"/>
  <c r="AP9" i="50" s="1"/>
  <c r="AU10" i="36" s="1"/>
  <c r="BB8" i="50"/>
  <c r="BB9" i="50" s="1"/>
  <c r="BG10" i="36" s="1"/>
  <c r="BF8" i="50"/>
  <c r="BF9" i="50" s="1"/>
  <c r="BK10" i="36" s="1"/>
  <c r="AS8" i="50"/>
  <c r="AS9" i="50" s="1"/>
  <c r="AX10" i="36" s="1"/>
  <c r="BI8" i="50"/>
  <c r="BI9" i="50" s="1"/>
  <c r="BN10" i="36" s="1"/>
  <c r="E36" i="45"/>
  <c r="E37" i="45" s="1"/>
  <c r="E38" i="45" s="1"/>
  <c r="E39" i="45" s="1"/>
  <c r="E40" i="45" s="1"/>
  <c r="BI51" i="50" l="1"/>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W10" i="50"/>
  <c r="AJ10" i="50"/>
  <c r="AX10" i="50"/>
  <c r="BJ10" i="50"/>
  <c r="AQ6" i="50"/>
  <c r="E29" i="45"/>
  <c r="E30" i="45" s="1"/>
  <c r="E31" i="45" s="1"/>
  <c r="E32" i="45" s="1"/>
  <c r="E33" i="45" s="1"/>
  <c r="AY10" i="50" l="1"/>
  <c r="BD8" i="36" s="1"/>
  <c r="BH10" i="50"/>
  <c r="BM9" i="36" s="1"/>
  <c r="AS10" i="50"/>
  <c r="AX8" i="36" s="1"/>
  <c r="BC9" i="36"/>
  <c r="BC8" i="36"/>
  <c r="BO8" i="36"/>
  <c r="BO9" i="36"/>
  <c r="BB10" i="50"/>
  <c r="BB8" i="36"/>
  <c r="BB9" i="36"/>
  <c r="AO8" i="36"/>
  <c r="AO9" i="36"/>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BD9" i="36" l="1"/>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67" i="45" s="1"/>
  <c r="B49" i="45"/>
  <c r="B66" i="45" s="1"/>
  <c r="B43" i="45"/>
  <c r="B65" i="45" s="1"/>
  <c r="E194" i="33"/>
  <c r="H40" i="46"/>
  <c r="E82" i="36"/>
  <c r="C83" i="36"/>
  <c r="C84" i="36" s="1"/>
  <c r="C85" i="36" s="1"/>
  <c r="E85" i="36" s="1"/>
  <c r="C173" i="34"/>
  <c r="C174" i="34" s="1"/>
  <c r="C175" i="34" s="1"/>
  <c r="C176" i="34" s="1"/>
  <c r="C177" i="34" s="1"/>
  <c r="C178" i="34" s="1"/>
  <c r="C179" i="34" s="1"/>
  <c r="C180" i="34" s="1"/>
  <c r="C181" i="34" s="1"/>
  <c r="C182" i="34" s="1"/>
  <c r="C183" i="34" s="1"/>
  <c r="C184" i="34" s="1"/>
  <c r="C185" i="34" s="1"/>
  <c r="C186" i="34" s="1"/>
  <c r="C187" i="34" s="1"/>
  <c r="C188"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7" i="34"/>
  <c r="C158" i="34" s="1"/>
  <c r="C159" i="34" s="1"/>
  <c r="C160" i="34" s="1"/>
  <c r="C161" i="34" s="1"/>
  <c r="C162" i="34" s="1"/>
  <c r="C163" i="34" s="1"/>
  <c r="C164" i="34" s="1"/>
  <c r="C165" i="34" s="1"/>
  <c r="C166" i="34" s="1"/>
  <c r="C167" i="34" s="1"/>
  <c r="C168" i="34" s="1"/>
  <c r="C169" i="34" s="1"/>
  <c r="C170" i="34" s="1"/>
  <c r="C171" i="34" s="1"/>
  <c r="C172" i="34" s="1"/>
  <c r="B157" i="34"/>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B188" i="34" s="1"/>
  <c r="D141" i="34"/>
  <c r="D142" i="34"/>
  <c r="D143" i="34"/>
  <c r="D140" i="34"/>
  <c r="C140" i="34"/>
  <c r="C136" i="34"/>
  <c r="E136" i="34" s="1"/>
  <c r="B136" i="34"/>
  <c r="B137" i="34" s="1"/>
  <c r="B138" i="34" s="1"/>
  <c r="B139" i="34" s="1"/>
  <c r="B140" i="34" s="1"/>
  <c r="B141" i="34" s="1"/>
  <c r="B142" i="34" s="1"/>
  <c r="B143" i="34" s="1"/>
  <c r="B144" i="34" s="1"/>
  <c r="E200" i="33"/>
  <c r="C201" i="33"/>
  <c r="E201" i="33" s="1"/>
  <c r="G198" i="33"/>
  <c r="G199" i="33" s="1"/>
  <c r="G197" i="33"/>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B45" i="45" s="1"/>
  <c r="B46" i="45" s="1"/>
  <c r="B47" i="45" s="1"/>
  <c r="B48" i="45" s="1"/>
  <c r="E42" i="45"/>
  <c r="D42" i="45"/>
  <c r="D64" i="45" s="1"/>
  <c r="B42" i="45"/>
  <c r="B64" i="45" s="1"/>
  <c r="B41" i="45"/>
  <c r="B63" i="45" s="1"/>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B135"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6" i="33"/>
  <c r="C167" i="33" s="1"/>
  <c r="C165" i="33"/>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AK83" i="36"/>
  <c r="AL83" i="36"/>
  <c r="AM83" i="36"/>
  <c r="AN83" i="36"/>
  <c r="AO83" i="36"/>
  <c r="AP83" i="36"/>
  <c r="AQ83" i="36"/>
  <c r="AR83" i="36"/>
  <c r="AS83" i="36"/>
  <c r="AT83" i="36"/>
  <c r="AU83" i="36"/>
  <c r="AV83" i="36"/>
  <c r="AW83" i="36"/>
  <c r="AX83" i="36"/>
  <c r="AY83" i="36"/>
  <c r="AZ83" i="36"/>
  <c r="BA83" i="36"/>
  <c r="BB83" i="36"/>
  <c r="BC83" i="36"/>
  <c r="BD83" i="36"/>
  <c r="BE83" i="36"/>
  <c r="BF83" i="36"/>
  <c r="BG83" i="36"/>
  <c r="BH83" i="36"/>
  <c r="BI83" i="36"/>
  <c r="BJ83" i="36"/>
  <c r="BK83" i="36"/>
  <c r="BL83" i="36"/>
  <c r="BM83" i="36"/>
  <c r="BN83" i="36"/>
  <c r="BO83" i="36"/>
  <c r="BP83" i="36"/>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E153" i="33" l="1"/>
  <c r="G136" i="34"/>
  <c r="G137" i="34" s="1"/>
  <c r="G138" i="34" s="1"/>
  <c r="G139" i="34" s="1"/>
  <c r="G140" i="34" s="1"/>
  <c r="G141" i="34" s="1"/>
  <c r="G142" i="34" s="1"/>
  <c r="G143" i="34" s="1"/>
  <c r="G144" i="34" s="1"/>
  <c r="G145" i="34" s="1"/>
  <c r="G123" i="34"/>
  <c r="G124" i="34" s="1"/>
  <c r="G125" i="34" s="1"/>
  <c r="G126" i="34" s="1"/>
  <c r="G127" i="34" s="1"/>
  <c r="G128" i="34" s="1"/>
  <c r="G129" i="34" s="1"/>
  <c r="G130" i="34" s="1"/>
  <c r="G131" i="34" s="1"/>
  <c r="G132" i="34" s="1"/>
  <c r="G133" i="34" s="1"/>
  <c r="G134" i="34" s="1"/>
  <c r="G135"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6" i="34" s="1"/>
  <c r="F137" i="34" s="1"/>
  <c r="F138" i="34" s="1"/>
  <c r="F139" i="34" s="1"/>
  <c r="F140" i="34" s="1"/>
  <c r="F141" i="34" s="1"/>
  <c r="F142" i="34" s="1"/>
  <c r="F143" i="34" s="1"/>
  <c r="F144" i="34" s="1"/>
  <c r="F145" i="34" s="1"/>
  <c r="E140" i="34"/>
  <c r="G90" i="34"/>
  <c r="B90" i="34"/>
  <c r="D176" i="33"/>
  <c r="E176" i="33" s="1"/>
  <c r="E165" i="33"/>
  <c r="E166" i="33"/>
  <c r="I85" i="36"/>
  <c r="M85" i="36"/>
  <c r="Q85" i="36"/>
  <c r="U85" i="36"/>
  <c r="Y85" i="36"/>
  <c r="AC85" i="36"/>
  <c r="H85" i="36"/>
  <c r="O85" i="36"/>
  <c r="AA85" i="36"/>
  <c r="P85" i="36"/>
  <c r="J85" i="36"/>
  <c r="N85" i="36"/>
  <c r="R85" i="36"/>
  <c r="V85" i="36"/>
  <c r="Z85" i="36"/>
  <c r="K85" i="36"/>
  <c r="S85" i="36"/>
  <c r="W85" i="36"/>
  <c r="L85" i="36"/>
  <c r="T85" i="36"/>
  <c r="X85" i="36"/>
  <c r="AB85" i="36"/>
  <c r="D53" i="45"/>
  <c r="D54" i="45" s="1"/>
  <c r="D52" i="45"/>
  <c r="D67" i="45" s="1"/>
  <c r="E53" i="45"/>
  <c r="E54" i="45" s="1"/>
  <c r="E52" i="45"/>
  <c r="E84" i="36"/>
  <c r="E49" i="45"/>
  <c r="D49" i="45"/>
  <c r="D66" i="45" s="1"/>
  <c r="C137" i="34"/>
  <c r="E137" i="34" s="1"/>
  <c r="C141" i="34"/>
  <c r="E83" i="36"/>
  <c r="D191" i="33"/>
  <c r="E190" i="33"/>
  <c r="C168" i="33"/>
  <c r="C169" i="33" s="1"/>
  <c r="E167" i="33"/>
  <c r="E160" i="33"/>
  <c r="E156" i="33"/>
  <c r="F154" i="33"/>
  <c r="E189" i="33"/>
  <c r="E159" i="33"/>
  <c r="E155" i="33"/>
  <c r="E161" i="33"/>
  <c r="E157" i="33"/>
  <c r="E162" i="33"/>
  <c r="E158" i="33"/>
  <c r="E154" i="33"/>
  <c r="G155" i="33"/>
  <c r="A47" i="36"/>
  <c r="A48" i="36" s="1"/>
  <c r="E168" i="33"/>
  <c r="G146" i="34" l="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G188" i="34" s="1"/>
  <c r="F146" i="34"/>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F188" i="34" s="1"/>
  <c r="C138" i="34"/>
  <c r="E138" i="34" s="1"/>
  <c r="E141" i="34"/>
  <c r="C142" i="34"/>
  <c r="G156" i="33"/>
  <c r="G167" i="33"/>
  <c r="G179" i="33" s="1"/>
  <c r="F155" i="33"/>
  <c r="F166" i="33"/>
  <c r="F178" i="33" s="1"/>
  <c r="F190" i="33" s="1"/>
  <c r="D192" i="33"/>
  <c r="E191" i="33"/>
  <c r="E169" i="33"/>
  <c r="C170" i="33"/>
  <c r="C139" i="34" l="1"/>
  <c r="E139" i="34" s="1"/>
  <c r="C143" i="34"/>
  <c r="E142" i="34"/>
  <c r="F156" i="33"/>
  <c r="F167" i="33"/>
  <c r="F179" i="33" s="1"/>
  <c r="F191" i="33" s="1"/>
  <c r="D193" i="33"/>
  <c r="E193" i="33" s="1"/>
  <c r="E192" i="33"/>
  <c r="G157" i="33"/>
  <c r="G168" i="33"/>
  <c r="G180" i="33" s="1"/>
  <c r="C171" i="33"/>
  <c r="E170" i="33"/>
  <c r="C144" i="34" l="1"/>
  <c r="C145" i="34" s="1"/>
  <c r="C146" i="34" s="1"/>
  <c r="E143" i="34"/>
  <c r="G158" i="33"/>
  <c r="G169" i="33"/>
  <c r="G181" i="33" s="1"/>
  <c r="F157" i="33"/>
  <c r="F168" i="33"/>
  <c r="F180" i="33" s="1"/>
  <c r="F192" i="33" s="1"/>
  <c r="E171" i="33"/>
  <c r="C172" i="33"/>
  <c r="C147" i="34" l="1"/>
  <c r="E146" i="34"/>
  <c r="E145" i="34"/>
  <c r="E144" i="34"/>
  <c r="F158" i="33"/>
  <c r="F169" i="33"/>
  <c r="F181" i="33" s="1"/>
  <c r="F193" i="33" s="1"/>
  <c r="G159" i="33"/>
  <c r="G170" i="33"/>
  <c r="G182" i="33" s="1"/>
  <c r="E172" i="33"/>
  <c r="C173" i="33"/>
  <c r="C148" i="34" l="1"/>
  <c r="E147" i="34"/>
  <c r="G160" i="33"/>
  <c r="G171" i="33"/>
  <c r="G183" i="33" s="1"/>
  <c r="F159" i="33"/>
  <c r="F170" i="33"/>
  <c r="F182" i="33" s="1"/>
  <c r="F194" i="33" s="1"/>
  <c r="C174" i="33"/>
  <c r="E173" i="33"/>
  <c r="C149" i="34" l="1"/>
  <c r="E148" i="34"/>
  <c r="F160" i="33"/>
  <c r="F171" i="33"/>
  <c r="F183" i="33" s="1"/>
  <c r="G161" i="33"/>
  <c r="G172" i="33"/>
  <c r="G184" i="33" s="1"/>
  <c r="C175" i="33"/>
  <c r="E175" i="33" s="1"/>
  <c r="E174" i="33"/>
  <c r="C150" i="34" l="1"/>
  <c r="E149" i="34"/>
  <c r="G162" i="33"/>
  <c r="G173" i="33"/>
  <c r="G185" i="33" s="1"/>
  <c r="F161" i="33"/>
  <c r="F172" i="33"/>
  <c r="F184" i="33" s="1"/>
  <c r="C151" i="34" l="1"/>
  <c r="E150" i="34"/>
  <c r="F162" i="33"/>
  <c r="F173" i="33"/>
  <c r="F185" i="33" s="1"/>
  <c r="G163" i="33"/>
  <c r="G175" i="33" s="1"/>
  <c r="G187" i="33" s="1"/>
  <c r="G174" i="33"/>
  <c r="G186" i="33" s="1"/>
  <c r="C152" i="34" l="1"/>
  <c r="E151" i="34"/>
  <c r="F163" i="33"/>
  <c r="F175" i="33" s="1"/>
  <c r="F187" i="33" s="1"/>
  <c r="F174" i="33"/>
  <c r="F186" i="33" s="1"/>
  <c r="C153" i="34" l="1"/>
  <c r="E152" i="34"/>
  <c r="C154" i="34" l="1"/>
  <c r="E153"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5" i="34" l="1"/>
  <c r="E154" i="34"/>
  <c r="C83" i="34"/>
  <c r="C75" i="34"/>
  <c r="C60" i="34"/>
  <c r="C61" i="34" s="1"/>
  <c r="C62" i="34" s="1"/>
  <c r="C78" i="34" s="1"/>
  <c r="C74" i="34"/>
  <c r="C64" i="34"/>
  <c r="C156" i="34" l="1"/>
  <c r="E156" i="34" s="1"/>
  <c r="E155" i="34"/>
  <c r="C76" i="34"/>
  <c r="C77" i="34"/>
  <c r="C65" i="34"/>
  <c r="C81" i="34" s="1"/>
  <c r="C80" i="34"/>
  <c r="B34" i="45"/>
  <c r="B62" i="45" s="1"/>
  <c r="B27" i="45"/>
  <c r="B61" i="45" s="1"/>
  <c r="A27" i="45"/>
  <c r="A61" i="45" s="1"/>
  <c r="D36" i="45"/>
  <c r="D37" i="45" s="1"/>
  <c r="D38" i="45" s="1"/>
  <c r="D39" i="45" s="1"/>
  <c r="D40" i="45" s="1"/>
  <c r="C36" i="45"/>
  <c r="C37" i="45"/>
  <c r="C38" i="45"/>
  <c r="C39" i="45"/>
  <c r="C40" i="45"/>
  <c r="C35" i="45"/>
  <c r="B35" i="45"/>
  <c r="B36" i="45" s="1"/>
  <c r="B37" i="45" s="1"/>
  <c r="B38" i="45" s="1"/>
  <c r="B39" i="45" s="1"/>
  <c r="B40" i="45" s="1"/>
  <c r="D29" i="45"/>
  <c r="D30" i="45" s="1"/>
  <c r="D31" i="45" s="1"/>
  <c r="D32" i="45" s="1"/>
  <c r="D33" i="45" s="1"/>
  <c r="C29" i="45"/>
  <c r="C30" i="45"/>
  <c r="C31" i="45"/>
  <c r="C32" i="45"/>
  <c r="C33" i="45"/>
  <c r="C28" i="45"/>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1" i="34" l="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A136" i="34" l="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23" i="34"/>
  <c r="A124" i="34" s="1"/>
  <c r="A125" i="34" s="1"/>
  <c r="A126" i="34" s="1"/>
  <c r="A127" i="34" s="1"/>
  <c r="A128" i="34" s="1"/>
  <c r="A129" i="34" s="1"/>
  <c r="A130" i="34" s="1"/>
  <c r="A131" i="34" s="1"/>
  <c r="A132" i="34" s="1"/>
  <c r="A133" i="34" s="1"/>
  <c r="A134" i="34" s="1"/>
  <c r="A135"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A49" i="45" l="1"/>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AJ54" i="34" s="1"/>
  <c r="D70" i="34"/>
  <c r="D124" i="33"/>
  <c r="D140" i="33" s="1"/>
  <c r="D78" i="34"/>
  <c r="D121" i="33"/>
  <c r="D137" i="33" s="1"/>
  <c r="D75" i="34"/>
  <c r="D120" i="33"/>
  <c r="D136" i="33" s="1"/>
  <c r="D74" i="34"/>
  <c r="R61" i="34" l="1"/>
  <c r="H64" i="34"/>
  <c r="AD68" i="34"/>
  <c r="AH55" i="34"/>
  <c r="AG58" i="34"/>
  <c r="O62" i="34"/>
  <c r="S61" i="34"/>
  <c r="AH60" i="34"/>
  <c r="H67" i="34"/>
  <c r="M64" i="34"/>
  <c r="L69" i="34"/>
  <c r="J33" i="45" s="1"/>
  <c r="S68" i="34"/>
  <c r="V58" i="34"/>
  <c r="X54" i="34"/>
  <c r="Z63" i="34"/>
  <c r="K60" i="34"/>
  <c r="Q67" i="34"/>
  <c r="D132" i="33"/>
  <c r="AC64" i="34"/>
  <c r="O57" i="34"/>
  <c r="AF57" i="34"/>
  <c r="AG67" i="34"/>
  <c r="O67" i="34"/>
  <c r="U60" i="34"/>
  <c r="W60" i="34"/>
  <c r="AB69" i="34"/>
  <c r="U63" i="34"/>
  <c r="AB63" i="34"/>
  <c r="AI61" i="34"/>
  <c r="Q61" i="34"/>
  <c r="O54" i="34"/>
  <c r="Q54" i="34"/>
  <c r="AE62" i="34"/>
  <c r="U59" i="34"/>
  <c r="K59" i="34"/>
  <c r="H58" i="34"/>
  <c r="X58" i="34"/>
  <c r="U55" i="34"/>
  <c r="I55" i="34"/>
  <c r="H66" i="34"/>
  <c r="F31" i="45" s="1"/>
  <c r="AB66" i="34"/>
  <c r="U68" i="34"/>
  <c r="O68" i="34"/>
  <c r="P64" i="34"/>
  <c r="AI64" i="34"/>
  <c r="AE57" i="34"/>
  <c r="Q57" i="34"/>
  <c r="AF67" i="34"/>
  <c r="AE67" i="34"/>
  <c r="I60" i="34"/>
  <c r="S69" i="34"/>
  <c r="Q33" i="45" s="1"/>
  <c r="M69" i="34"/>
  <c r="K33" i="45" s="1"/>
  <c r="J63" i="34"/>
  <c r="W63" i="34"/>
  <c r="H61" i="34"/>
  <c r="AG61" i="34"/>
  <c r="AE54" i="34"/>
  <c r="V62" i="34"/>
  <c r="L62" i="34"/>
  <c r="J59" i="34"/>
  <c r="AA59" i="34"/>
  <c r="O58" i="34"/>
  <c r="Q58" i="34"/>
  <c r="J55" i="34"/>
  <c r="W55" i="34"/>
  <c r="O66" i="34"/>
  <c r="M31" i="45" s="1"/>
  <c r="Y66" i="34"/>
  <c r="W31" i="45" s="1"/>
  <c r="I68" i="34"/>
  <c r="AF64" i="34"/>
  <c r="Z64" i="34"/>
  <c r="Z57" i="34"/>
  <c r="AG57" i="34"/>
  <c r="V67" i="34"/>
  <c r="T60" i="34"/>
  <c r="R60" i="34"/>
  <c r="AI69" i="34"/>
  <c r="AC69" i="34"/>
  <c r="I63" i="34"/>
  <c r="T63" i="34"/>
  <c r="X61" i="34"/>
  <c r="V54" i="34"/>
  <c r="AG54" i="34"/>
  <c r="H62" i="34"/>
  <c r="AB62" i="34"/>
  <c r="R59" i="34"/>
  <c r="AB59" i="34"/>
  <c r="AE58" i="34"/>
  <c r="R55" i="34"/>
  <c r="L55" i="34"/>
  <c r="AE66" i="34"/>
  <c r="T68" i="34"/>
  <c r="N68" i="34"/>
  <c r="V66" i="34"/>
  <c r="T31" i="45" s="1"/>
  <c r="Y62" i="34"/>
  <c r="L66" i="34"/>
  <c r="AH59" i="34"/>
  <c r="H54" i="34"/>
  <c r="AH69" i="34"/>
  <c r="P57" i="34"/>
  <c r="K77" i="34"/>
  <c r="AA77" i="34"/>
  <c r="V77" i="34"/>
  <c r="L77" i="34"/>
  <c r="AF77" i="34"/>
  <c r="R77" i="34"/>
  <c r="M77" i="34"/>
  <c r="AG77" i="34"/>
  <c r="Z77" i="34"/>
  <c r="R84" i="34"/>
  <c r="Z84" i="34"/>
  <c r="U84" i="34"/>
  <c r="K84" i="34"/>
  <c r="AE84" i="34"/>
  <c r="AG84" i="34"/>
  <c r="L84" i="34"/>
  <c r="AB84" i="34"/>
  <c r="AF84" i="34"/>
  <c r="M84" i="34"/>
  <c r="J31" i="45"/>
  <c r="AG65" i="34"/>
  <c r="AF65" i="34"/>
  <c r="J65" i="34"/>
  <c r="AI56" i="34"/>
  <c r="V56" i="34"/>
  <c r="Y56" i="34"/>
  <c r="X56" i="34"/>
  <c r="H68" i="34"/>
  <c r="Z68" i="34"/>
  <c r="AI68" i="34"/>
  <c r="AG68" i="34"/>
  <c r="Q68" i="34"/>
  <c r="AF68" i="34"/>
  <c r="P68" i="34"/>
  <c r="Q66" i="34"/>
  <c r="X66" i="34"/>
  <c r="AC66" i="34"/>
  <c r="AA66" i="34"/>
  <c r="K66" i="34"/>
  <c r="AH66" i="34"/>
  <c r="R66" i="34"/>
  <c r="AI55" i="34"/>
  <c r="S55" i="34"/>
  <c r="AF55" i="34"/>
  <c r="AD55" i="34"/>
  <c r="N55" i="34"/>
  <c r="AG55" i="34"/>
  <c r="Q55" i="34"/>
  <c r="J58" i="34"/>
  <c r="T58" i="34"/>
  <c r="U58" i="34"/>
  <c r="AA58" i="34"/>
  <c r="K58" i="34"/>
  <c r="AH58" i="34"/>
  <c r="R58" i="34"/>
  <c r="P59" i="34"/>
  <c r="W59" i="34"/>
  <c r="AF59" i="34"/>
  <c r="AD59" i="34"/>
  <c r="N59" i="34"/>
  <c r="AG59" i="34"/>
  <c r="Q59" i="34"/>
  <c r="M62" i="34"/>
  <c r="X62" i="34"/>
  <c r="U62" i="34"/>
  <c r="AA62" i="34"/>
  <c r="K62" i="34"/>
  <c r="AH62" i="34"/>
  <c r="R62" i="34"/>
  <c r="J54" i="34"/>
  <c r="T54" i="34"/>
  <c r="U54" i="34"/>
  <c r="AA54" i="34"/>
  <c r="K54" i="34"/>
  <c r="AH54" i="34"/>
  <c r="R54" i="34"/>
  <c r="AC61" i="34"/>
  <c r="M61" i="34"/>
  <c r="N61" i="34"/>
  <c r="T61" i="34"/>
  <c r="AH61" i="34"/>
  <c r="AE61" i="34"/>
  <c r="O61" i="34"/>
  <c r="AI63" i="34"/>
  <c r="S63" i="34"/>
  <c r="L63" i="34"/>
  <c r="V63" i="34"/>
  <c r="X63" i="34"/>
  <c r="AG63" i="34"/>
  <c r="Q63" i="34"/>
  <c r="AD69" i="34"/>
  <c r="Y69" i="34"/>
  <c r="H69" i="34"/>
  <c r="X69" i="34"/>
  <c r="Z69" i="34"/>
  <c r="AE69" i="34"/>
  <c r="O69" i="34"/>
  <c r="O60" i="34"/>
  <c r="AD60" i="34"/>
  <c r="N60" i="34"/>
  <c r="AG60" i="34"/>
  <c r="Q60" i="34"/>
  <c r="AF60" i="34"/>
  <c r="P60" i="34"/>
  <c r="AA67" i="34"/>
  <c r="K67" i="34"/>
  <c r="AH67" i="34"/>
  <c r="R67" i="34"/>
  <c r="X67" i="34"/>
  <c r="AC67" i="34"/>
  <c r="M67" i="34"/>
  <c r="AC57" i="34"/>
  <c r="M57" i="34"/>
  <c r="AB57" i="34"/>
  <c r="L57" i="34"/>
  <c r="N57" i="34"/>
  <c r="AA57" i="34"/>
  <c r="K57" i="34"/>
  <c r="J64" i="34"/>
  <c r="V64" i="34"/>
  <c r="O64" i="34"/>
  <c r="Y64" i="34"/>
  <c r="AE64" i="34"/>
  <c r="AB64" i="34"/>
  <c r="L64" i="34"/>
  <c r="I65" i="34"/>
  <c r="AC65" i="34"/>
  <c r="M65" i="34"/>
  <c r="AB65" i="34"/>
  <c r="L65" i="34"/>
  <c r="AI65" i="34"/>
  <c r="S65" i="34"/>
  <c r="W56" i="34"/>
  <c r="AH56" i="34"/>
  <c r="R56" i="34"/>
  <c r="I56" i="34"/>
  <c r="U56" i="34"/>
  <c r="O56" i="34"/>
  <c r="T56" i="34"/>
  <c r="L74" i="34"/>
  <c r="P74" i="34"/>
  <c r="T74" i="34"/>
  <c r="AB74" i="34"/>
  <c r="AF74" i="34"/>
  <c r="H74" i="34"/>
  <c r="AA74" i="34"/>
  <c r="I74" i="34"/>
  <c r="M74" i="34"/>
  <c r="U74" i="34"/>
  <c r="Y74" i="34"/>
  <c r="AC74" i="34"/>
  <c r="S74" i="34"/>
  <c r="AI74" i="34"/>
  <c r="J74" i="34"/>
  <c r="R74" i="34"/>
  <c r="V74" i="34"/>
  <c r="Z74" i="34"/>
  <c r="AH74" i="34"/>
  <c r="K74" i="34"/>
  <c r="W74" i="34"/>
  <c r="K85" i="34"/>
  <c r="O85" i="34"/>
  <c r="S85" i="34"/>
  <c r="AA85" i="34"/>
  <c r="AE85" i="34"/>
  <c r="AI85" i="34"/>
  <c r="Z85" i="34"/>
  <c r="AH85" i="34"/>
  <c r="L85" i="34"/>
  <c r="T85" i="34"/>
  <c r="X85" i="34"/>
  <c r="AB85" i="34"/>
  <c r="R85" i="34"/>
  <c r="AD85" i="34"/>
  <c r="H85" i="34"/>
  <c r="M85" i="34"/>
  <c r="Q85" i="34"/>
  <c r="U85" i="34"/>
  <c r="AC85" i="34"/>
  <c r="AG85" i="34"/>
  <c r="J85" i="34"/>
  <c r="K73" i="34"/>
  <c r="O73" i="34"/>
  <c r="S73" i="34"/>
  <c r="AA73" i="34"/>
  <c r="AE73" i="34"/>
  <c r="AI73" i="34"/>
  <c r="V73" i="34"/>
  <c r="AD73" i="34"/>
  <c r="L73" i="34"/>
  <c r="T73" i="34"/>
  <c r="X73" i="34"/>
  <c r="AB73" i="34"/>
  <c r="R73" i="34"/>
  <c r="AH73" i="34"/>
  <c r="I73" i="34"/>
  <c r="Q73" i="34"/>
  <c r="U73" i="34"/>
  <c r="Y73" i="34"/>
  <c r="AG73" i="34"/>
  <c r="N73" i="34"/>
  <c r="Z73" i="34"/>
  <c r="H65" i="34"/>
  <c r="Q65" i="34"/>
  <c r="P65" i="34"/>
  <c r="W65" i="34"/>
  <c r="J56" i="34"/>
  <c r="S56" i="34"/>
  <c r="AA56" i="34"/>
  <c r="M75" i="34"/>
  <c r="Q75" i="34"/>
  <c r="U75" i="34"/>
  <c r="AC75" i="34"/>
  <c r="AG75" i="34"/>
  <c r="L75" i="34"/>
  <c r="J75" i="34"/>
  <c r="N75" i="34"/>
  <c r="R75" i="34"/>
  <c r="Z75" i="34"/>
  <c r="AD75" i="34"/>
  <c r="AH75" i="34"/>
  <c r="T75" i="34"/>
  <c r="AF75" i="34"/>
  <c r="K75" i="34"/>
  <c r="S75" i="34"/>
  <c r="W75" i="34"/>
  <c r="AA75" i="34"/>
  <c r="AI75" i="34"/>
  <c r="P75" i="34"/>
  <c r="AB75" i="34"/>
  <c r="P70" i="34"/>
  <c r="T70" i="34"/>
  <c r="X70" i="34"/>
  <c r="AF70" i="34"/>
  <c r="H70" i="34"/>
  <c r="K70" i="34"/>
  <c r="AA70" i="34"/>
  <c r="AI70" i="34"/>
  <c r="I70" i="34"/>
  <c r="Q70" i="34"/>
  <c r="U70" i="34"/>
  <c r="Y70" i="34"/>
  <c r="AG70" i="34"/>
  <c r="J70" i="34"/>
  <c r="N70" i="34"/>
  <c r="V70" i="34"/>
  <c r="Z70" i="34"/>
  <c r="AD70" i="34"/>
  <c r="O70" i="34"/>
  <c r="W70" i="34"/>
  <c r="AE70" i="34"/>
  <c r="M79" i="34"/>
  <c r="Q79" i="34"/>
  <c r="U79" i="34"/>
  <c r="AC79" i="34"/>
  <c r="AG79" i="34"/>
  <c r="T79" i="34"/>
  <c r="J79" i="34"/>
  <c r="N79" i="34"/>
  <c r="R79" i="34"/>
  <c r="Z79" i="34"/>
  <c r="AD79" i="34"/>
  <c r="AH79" i="34"/>
  <c r="P79" i="34"/>
  <c r="AB79" i="34"/>
  <c r="K79" i="34"/>
  <c r="S79" i="34"/>
  <c r="W79" i="34"/>
  <c r="AA79" i="34"/>
  <c r="AI79" i="34"/>
  <c r="L79" i="34"/>
  <c r="X79" i="34"/>
  <c r="N76" i="34"/>
  <c r="R76" i="34"/>
  <c r="V76" i="34"/>
  <c r="AD76" i="34"/>
  <c r="AH76" i="34"/>
  <c r="M76" i="34"/>
  <c r="K76" i="34"/>
  <c r="O76" i="34"/>
  <c r="S76" i="34"/>
  <c r="AA76" i="34"/>
  <c r="AE76" i="34"/>
  <c r="AI76" i="34"/>
  <c r="AG76" i="34"/>
  <c r="L76" i="34"/>
  <c r="P76" i="34"/>
  <c r="X76" i="34"/>
  <c r="AB76" i="34"/>
  <c r="AF76" i="34"/>
  <c r="I76" i="34"/>
  <c r="U76" i="34"/>
  <c r="AC76" i="34"/>
  <c r="M83" i="34"/>
  <c r="Q83" i="34"/>
  <c r="U83" i="34"/>
  <c r="AC83" i="34"/>
  <c r="AG83" i="34"/>
  <c r="P83" i="34"/>
  <c r="J83" i="34"/>
  <c r="N83" i="34"/>
  <c r="R83" i="34"/>
  <c r="Z83" i="34"/>
  <c r="AD83" i="34"/>
  <c r="AH83" i="34"/>
  <c r="T83" i="34"/>
  <c r="AF83" i="34"/>
  <c r="K83" i="34"/>
  <c r="S83" i="34"/>
  <c r="W83" i="34"/>
  <c r="AA83" i="34"/>
  <c r="AI83" i="34"/>
  <c r="L83" i="34"/>
  <c r="X83" i="34"/>
  <c r="P82" i="34"/>
  <c r="T82" i="34"/>
  <c r="X82" i="34"/>
  <c r="AF82" i="34"/>
  <c r="H82" i="34"/>
  <c r="S82" i="34"/>
  <c r="I82" i="34"/>
  <c r="M82" i="34"/>
  <c r="Q82" i="34"/>
  <c r="Y82" i="34"/>
  <c r="AC82" i="34"/>
  <c r="AG82" i="34"/>
  <c r="W82" i="34"/>
  <c r="AI82" i="34"/>
  <c r="J82" i="34"/>
  <c r="R82" i="34"/>
  <c r="V82" i="34"/>
  <c r="Z82" i="34"/>
  <c r="AH82" i="34"/>
  <c r="O82" i="34"/>
  <c r="AA82" i="34"/>
  <c r="M71" i="34"/>
  <c r="Q71" i="34"/>
  <c r="U71" i="34"/>
  <c r="AC71" i="34"/>
  <c r="AG71" i="34"/>
  <c r="P71" i="34"/>
  <c r="AF71" i="34"/>
  <c r="J71" i="34"/>
  <c r="N71" i="34"/>
  <c r="V71" i="34"/>
  <c r="Z71" i="34"/>
  <c r="AD71" i="34"/>
  <c r="H71" i="34"/>
  <c r="K71" i="34"/>
  <c r="O71" i="34"/>
  <c r="W71" i="34"/>
  <c r="AA71" i="34"/>
  <c r="AE71" i="34"/>
  <c r="L71" i="34"/>
  <c r="T71" i="34"/>
  <c r="AB71" i="34"/>
  <c r="N72" i="34"/>
  <c r="R72" i="34"/>
  <c r="V72" i="34"/>
  <c r="AD72" i="34"/>
  <c r="AH72" i="34"/>
  <c r="Q72" i="34"/>
  <c r="K72" i="34"/>
  <c r="O72" i="34"/>
  <c r="S72" i="34"/>
  <c r="AA72" i="34"/>
  <c r="AE72" i="34"/>
  <c r="AI72" i="34"/>
  <c r="AG72" i="34"/>
  <c r="L72" i="34"/>
  <c r="P72" i="34"/>
  <c r="X72" i="34"/>
  <c r="AB72" i="34"/>
  <c r="AF72" i="34"/>
  <c r="M72" i="34"/>
  <c r="U72" i="34"/>
  <c r="AC72" i="34"/>
  <c r="J68" i="34"/>
  <c r="V68" i="34"/>
  <c r="W68" i="34"/>
  <c r="AC68" i="34"/>
  <c r="M68" i="34"/>
  <c r="AB68" i="34"/>
  <c r="L68" i="34"/>
  <c r="J66" i="34"/>
  <c r="T66" i="34"/>
  <c r="I66" i="34"/>
  <c r="W66" i="34"/>
  <c r="U66" i="34"/>
  <c r="AD66" i="34"/>
  <c r="N66" i="34"/>
  <c r="AE55" i="34"/>
  <c r="O55" i="34"/>
  <c r="T55" i="34"/>
  <c r="Z55" i="34"/>
  <c r="AB55" i="34"/>
  <c r="AC55" i="34"/>
  <c r="M55" i="34"/>
  <c r="AF58" i="34"/>
  <c r="P58" i="34"/>
  <c r="I58" i="34"/>
  <c r="W58" i="34"/>
  <c r="Y58" i="34"/>
  <c r="AD58" i="34"/>
  <c r="N58" i="34"/>
  <c r="AI59" i="34"/>
  <c r="S59" i="34"/>
  <c r="T59" i="34"/>
  <c r="Z59" i="34"/>
  <c r="X59" i="34"/>
  <c r="AC59" i="34"/>
  <c r="M59" i="34"/>
  <c r="J62" i="34"/>
  <c r="T62" i="34"/>
  <c r="I62" i="34"/>
  <c r="W62" i="34"/>
  <c r="AC62" i="34"/>
  <c r="AD62" i="34"/>
  <c r="N62" i="34"/>
  <c r="AF54" i="34"/>
  <c r="P54" i="34"/>
  <c r="I54" i="34"/>
  <c r="W54" i="34"/>
  <c r="AC54" i="34"/>
  <c r="AD54" i="34"/>
  <c r="N54" i="34"/>
  <c r="Y61" i="34"/>
  <c r="I61" i="34"/>
  <c r="AF61" i="34"/>
  <c r="P61" i="34"/>
  <c r="V61" i="34"/>
  <c r="AA61" i="34"/>
  <c r="K61" i="34"/>
  <c r="AE63" i="34"/>
  <c r="O63" i="34"/>
  <c r="AH63" i="34"/>
  <c r="R63" i="34"/>
  <c r="P63" i="34"/>
  <c r="AC63" i="34"/>
  <c r="M63" i="34"/>
  <c r="R69" i="34"/>
  <c r="U69" i="34"/>
  <c r="V69" i="34"/>
  <c r="T69" i="34"/>
  <c r="N69" i="34"/>
  <c r="AA69" i="34"/>
  <c r="K69" i="34"/>
  <c r="H60" i="34"/>
  <c r="Z60" i="34"/>
  <c r="AE60" i="34"/>
  <c r="AC60" i="34"/>
  <c r="M60" i="34"/>
  <c r="AB60" i="34"/>
  <c r="L60" i="34"/>
  <c r="T67" i="34"/>
  <c r="W67" i="34"/>
  <c r="AB67" i="34"/>
  <c r="AD67" i="34"/>
  <c r="N67" i="34"/>
  <c r="L67" i="34"/>
  <c r="Y67" i="34"/>
  <c r="AH57" i="34"/>
  <c r="Y57" i="34"/>
  <c r="H57" i="34"/>
  <c r="X57" i="34"/>
  <c r="I57" i="34"/>
  <c r="J57" i="34"/>
  <c r="W57" i="34"/>
  <c r="AA64" i="34"/>
  <c r="AH64" i="34"/>
  <c r="R64" i="34"/>
  <c r="I64" i="34"/>
  <c r="U64" i="34"/>
  <c r="W64" i="34"/>
  <c r="X64" i="34"/>
  <c r="AD65" i="34"/>
  <c r="Y65" i="34"/>
  <c r="AH65" i="34"/>
  <c r="X65" i="34"/>
  <c r="Z65" i="34"/>
  <c r="AE65" i="34"/>
  <c r="O65" i="34"/>
  <c r="K56" i="34"/>
  <c r="AD56" i="34"/>
  <c r="N56" i="34"/>
  <c r="AG56" i="34"/>
  <c r="Q56" i="34"/>
  <c r="AF56" i="34"/>
  <c r="P56" i="34"/>
  <c r="P78" i="34"/>
  <c r="T78" i="34"/>
  <c r="X78" i="34"/>
  <c r="AB78" i="34"/>
  <c r="AF78" i="34"/>
  <c r="H78" i="34"/>
  <c r="K78" i="34"/>
  <c r="W78" i="34"/>
  <c r="AI78" i="34"/>
  <c r="I78" i="34"/>
  <c r="M78" i="34"/>
  <c r="Q78" i="34"/>
  <c r="U78" i="34"/>
  <c r="Y78" i="34"/>
  <c r="AC78" i="34"/>
  <c r="AG78" i="34"/>
  <c r="S78" i="34"/>
  <c r="AE78" i="34"/>
  <c r="J78" i="34"/>
  <c r="N78" i="34"/>
  <c r="R78" i="34"/>
  <c r="V78" i="34"/>
  <c r="Z78" i="34"/>
  <c r="AD78" i="34"/>
  <c r="AH78" i="34"/>
  <c r="O78" i="34"/>
  <c r="AA78" i="34"/>
  <c r="K81" i="34"/>
  <c r="O81" i="34"/>
  <c r="S81" i="34"/>
  <c r="W81" i="34"/>
  <c r="AA81" i="34"/>
  <c r="AE81" i="34"/>
  <c r="AI81" i="34"/>
  <c r="N81" i="34"/>
  <c r="Z81" i="34"/>
  <c r="AH81" i="34"/>
  <c r="L81" i="34"/>
  <c r="P81" i="34"/>
  <c r="T81" i="34"/>
  <c r="X81" i="34"/>
  <c r="AB81" i="34"/>
  <c r="AF81" i="34"/>
  <c r="J81" i="34"/>
  <c r="V81" i="34"/>
  <c r="I81" i="34"/>
  <c r="M81" i="34"/>
  <c r="Q81" i="34"/>
  <c r="U81" i="34"/>
  <c r="Y81" i="34"/>
  <c r="AC81" i="34"/>
  <c r="AG81" i="34"/>
  <c r="R81" i="34"/>
  <c r="AD81" i="34"/>
  <c r="H81" i="34"/>
  <c r="J80" i="34"/>
  <c r="N80" i="34"/>
  <c r="R80" i="34"/>
  <c r="V80" i="34"/>
  <c r="Z80" i="34"/>
  <c r="AD80" i="34"/>
  <c r="AH80" i="34"/>
  <c r="Q80" i="34"/>
  <c r="AC80" i="34"/>
  <c r="K80" i="34"/>
  <c r="O80" i="34"/>
  <c r="S80" i="34"/>
  <c r="W80" i="34"/>
  <c r="AA80" i="34"/>
  <c r="AE80" i="34"/>
  <c r="AI80" i="34"/>
  <c r="M80" i="34"/>
  <c r="Y80" i="34"/>
  <c r="L80" i="34"/>
  <c r="P80" i="34"/>
  <c r="T80" i="34"/>
  <c r="X80" i="34"/>
  <c r="AB80" i="34"/>
  <c r="AF80" i="34"/>
  <c r="H80" i="34"/>
  <c r="I80" i="34"/>
  <c r="U80" i="34"/>
  <c r="AG80" i="34"/>
  <c r="AA68" i="34"/>
  <c r="AH68" i="34"/>
  <c r="R68" i="34"/>
  <c r="K68" i="34"/>
  <c r="Y68" i="34"/>
  <c r="AE68" i="34"/>
  <c r="X68" i="34"/>
  <c r="AG66" i="34"/>
  <c r="AF66" i="34"/>
  <c r="P66" i="34"/>
  <c r="AI66" i="34"/>
  <c r="S66" i="34"/>
  <c r="M66" i="34"/>
  <c r="Z66" i="34"/>
  <c r="X55" i="34"/>
  <c r="AA55" i="34"/>
  <c r="K55" i="34"/>
  <c r="H55" i="34"/>
  <c r="V55" i="34"/>
  <c r="P55" i="34"/>
  <c r="Y55" i="34"/>
  <c r="AC58" i="34"/>
  <c r="AB58" i="34"/>
  <c r="L58" i="34"/>
  <c r="AI58" i="34"/>
  <c r="S58" i="34"/>
  <c r="M58" i="34"/>
  <c r="Z58" i="34"/>
  <c r="I59" i="34"/>
  <c r="AE59" i="34"/>
  <c r="O59" i="34"/>
  <c r="H59" i="34"/>
  <c r="V59" i="34"/>
  <c r="L59" i="34"/>
  <c r="Y59" i="34"/>
  <c r="AG62" i="34"/>
  <c r="AF62" i="34"/>
  <c r="P62" i="34"/>
  <c r="AI62" i="34"/>
  <c r="S62" i="34"/>
  <c r="Q62" i="34"/>
  <c r="Z62" i="34"/>
  <c r="Y54" i="34"/>
  <c r="AB54" i="34"/>
  <c r="L54" i="34"/>
  <c r="AI54" i="34"/>
  <c r="S54" i="34"/>
  <c r="M54" i="34"/>
  <c r="Z54" i="34"/>
  <c r="Z61" i="34"/>
  <c r="U61" i="34"/>
  <c r="AD61" i="34"/>
  <c r="AB61" i="34"/>
  <c r="L61" i="34"/>
  <c r="J61" i="34"/>
  <c r="W61" i="34"/>
  <c r="AF63" i="34"/>
  <c r="AA63" i="34"/>
  <c r="K63" i="34"/>
  <c r="AD63" i="34"/>
  <c r="N63" i="34"/>
  <c r="H63" i="34"/>
  <c r="Y63" i="34"/>
  <c r="I69" i="34"/>
  <c r="AG69" i="34"/>
  <c r="Q69" i="34"/>
  <c r="AF69" i="34"/>
  <c r="P69" i="34"/>
  <c r="J69" i="34"/>
  <c r="W69" i="34"/>
  <c r="AI60" i="34"/>
  <c r="J60" i="34"/>
  <c r="V60" i="34"/>
  <c r="S60" i="34"/>
  <c r="Y60" i="34"/>
  <c r="AA60" i="34"/>
  <c r="X60" i="34"/>
  <c r="AI67" i="34"/>
  <c r="S67" i="34"/>
  <c r="P67" i="34"/>
  <c r="Z67" i="34"/>
  <c r="I67" i="34"/>
  <c r="J67" i="34"/>
  <c r="U67" i="34"/>
  <c r="V57" i="34"/>
  <c r="U57" i="34"/>
  <c r="R57" i="34"/>
  <c r="T57" i="34"/>
  <c r="AD57" i="34"/>
  <c r="AI57" i="34"/>
  <c r="S57" i="34"/>
  <c r="S64" i="34"/>
  <c r="AD64" i="34"/>
  <c r="N64" i="34"/>
  <c r="AG64" i="34"/>
  <c r="Q64" i="34"/>
  <c r="K64" i="34"/>
  <c r="T64" i="34"/>
  <c r="N65" i="34"/>
  <c r="U65" i="34"/>
  <c r="V65" i="34"/>
  <c r="T65" i="34"/>
  <c r="R65" i="34"/>
  <c r="AA65" i="34"/>
  <c r="K65" i="34"/>
  <c r="H56" i="34"/>
  <c r="Z56" i="34"/>
  <c r="AE56" i="34"/>
  <c r="AC56" i="34"/>
  <c r="M56" i="34"/>
  <c r="AB56" i="34"/>
  <c r="L56" i="34"/>
  <c r="C73" i="34"/>
  <c r="O77" i="34" l="1"/>
  <c r="AI77" i="34"/>
  <c r="AB77" i="34"/>
  <c r="Q77" i="34"/>
  <c r="AD77" i="34"/>
  <c r="I84" i="34"/>
  <c r="AA84" i="34"/>
  <c r="Y39" i="45" s="1"/>
  <c r="P84" i="34"/>
  <c r="N39" i="45" s="1"/>
  <c r="X74" i="34"/>
  <c r="O74" i="34"/>
  <c r="Q74" i="34"/>
  <c r="AG74" i="34"/>
  <c r="N74" i="34"/>
  <c r="AD74" i="34"/>
  <c r="AE74" i="34"/>
  <c r="W85" i="34"/>
  <c r="U40" i="45" s="1"/>
  <c r="N85" i="34"/>
  <c r="P85" i="34"/>
  <c r="AF85" i="34"/>
  <c r="I85" i="34"/>
  <c r="G40" i="45" s="1"/>
  <c r="Y85" i="34"/>
  <c r="V85" i="34"/>
  <c r="W73" i="34"/>
  <c r="J73" i="34"/>
  <c r="P73" i="34"/>
  <c r="AF73" i="34"/>
  <c r="M73" i="34"/>
  <c r="AC73" i="34"/>
  <c r="H73" i="34"/>
  <c r="I75" i="34"/>
  <c r="Y75" i="34"/>
  <c r="X75" i="34"/>
  <c r="V75" i="34"/>
  <c r="H75" i="34"/>
  <c r="O75" i="34"/>
  <c r="AE75" i="34"/>
  <c r="L70" i="34"/>
  <c r="AB70" i="34"/>
  <c r="S70" i="34"/>
  <c r="M70" i="34"/>
  <c r="K35" i="45" s="1"/>
  <c r="AC70" i="34"/>
  <c r="R70" i="34"/>
  <c r="AH70" i="34"/>
  <c r="I79" i="34"/>
  <c r="G37" i="45" s="1"/>
  <c r="Y79" i="34"/>
  <c r="AF79" i="34"/>
  <c r="V79" i="34"/>
  <c r="T37" i="45" s="1"/>
  <c r="H79" i="34"/>
  <c r="F37" i="45" s="1"/>
  <c r="O79" i="34"/>
  <c r="AE79" i="34"/>
  <c r="J76" i="34"/>
  <c r="Z76" i="34"/>
  <c r="X36" i="45" s="1"/>
  <c r="Y76" i="34"/>
  <c r="W76" i="34"/>
  <c r="Q76" i="34"/>
  <c r="T76" i="34"/>
  <c r="H76" i="34"/>
  <c r="I83" i="34"/>
  <c r="G39" i="45" s="1"/>
  <c r="Y83" i="34"/>
  <c r="AB83" i="34"/>
  <c r="V83" i="34"/>
  <c r="H83" i="34"/>
  <c r="O83" i="34"/>
  <c r="AE83" i="34"/>
  <c r="L82" i="34"/>
  <c r="AB82" i="34"/>
  <c r="AE82" i="34"/>
  <c r="U82" i="34"/>
  <c r="S38" i="45" s="1"/>
  <c r="K82" i="34"/>
  <c r="N82" i="34"/>
  <c r="L38" i="45" s="1"/>
  <c r="AD82" i="34"/>
  <c r="I71" i="34"/>
  <c r="Y71" i="34"/>
  <c r="X71" i="34"/>
  <c r="V35" i="45" s="1"/>
  <c r="R71" i="34"/>
  <c r="AH71" i="34"/>
  <c r="S71" i="34"/>
  <c r="AI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AI84" i="34"/>
  <c r="O84" i="34"/>
  <c r="M39" i="45" s="1"/>
  <c r="AH84" i="34"/>
  <c r="J84" i="34"/>
  <c r="H39" i="45" s="1"/>
  <c r="AC77" i="34"/>
  <c r="I77" i="34"/>
  <c r="T77" i="34"/>
  <c r="J77" i="34"/>
  <c r="S77" i="34"/>
  <c r="Q36" i="45" s="1"/>
  <c r="H84" i="34"/>
  <c r="T84" i="34"/>
  <c r="Q84" i="34"/>
  <c r="O39" i="45" s="1"/>
  <c r="W84" i="34"/>
  <c r="AC84" i="34"/>
  <c r="AD84" i="34"/>
  <c r="N84" i="34"/>
  <c r="L39" i="45" s="1"/>
  <c r="N77" i="34"/>
  <c r="L36" i="45" s="1"/>
  <c r="U77" i="34"/>
  <c r="S36" i="45" s="1"/>
  <c r="AH77" i="34"/>
  <c r="X77" i="34"/>
  <c r="H77" i="34"/>
  <c r="AE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N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W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G35" i="45" l="1"/>
  <c r="W35" i="45"/>
  <c r="F39" i="45"/>
  <c r="G36" i="45"/>
  <c r="G34" i="45" s="1"/>
  <c r="G62" i="45" s="1"/>
  <c r="U36" i="45"/>
  <c r="P35" i="45"/>
  <c r="P34" i="45" s="1"/>
  <c r="P62" i="45" s="1"/>
  <c r="M36" i="45"/>
  <c r="M34" i="45" s="1"/>
  <c r="M62" i="45" s="1"/>
  <c r="Q35" i="45"/>
  <c r="Q34" i="45" s="1"/>
  <c r="Q62" i="45" s="1"/>
  <c r="W36" i="45"/>
  <c r="U35" i="45"/>
  <c r="H36" i="45"/>
  <c r="H35" i="45"/>
  <c r="H34" i="45" s="1"/>
  <c r="H62" i="45" s="1"/>
  <c r="O36" i="45"/>
  <c r="O34" i="45" s="1"/>
  <c r="O62" i="45" s="1"/>
  <c r="V36" i="45"/>
  <c r="V34" i="45" s="1"/>
  <c r="V62" i="45" s="1"/>
  <c r="Y27" i="45"/>
  <c r="Y61" i="45" s="1"/>
  <c r="F36" i="45"/>
  <c r="F34" i="45" s="1"/>
  <c r="F62" i="45" s="1"/>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W34" i="45" l="1"/>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AJ83" i="36" l="1"/>
  <c r="W64" i="36" l="1"/>
  <c r="AC80" i="36"/>
  <c r="Q80" i="36"/>
  <c r="X187" i="34"/>
  <c r="P187" i="34"/>
  <c r="Z80" i="36"/>
  <c r="K64" i="36"/>
  <c r="AB64" i="36"/>
  <c r="E21" i="45"/>
  <c r="D21" i="45"/>
  <c r="B20" i="45"/>
  <c r="B21" i="45" s="1"/>
  <c r="B22" i="45" s="1"/>
  <c r="B23" i="45" s="1"/>
  <c r="B24" i="45" s="1"/>
  <c r="B25" i="45" s="1"/>
  <c r="B26" i="45" s="1"/>
  <c r="B19" i="45" s="1"/>
  <c r="B60" i="45" s="1"/>
  <c r="C26" i="45"/>
  <c r="A24" i="62" s="1"/>
  <c r="B24" i="62" s="1"/>
  <c r="B12" i="45"/>
  <c r="B13" i="45" s="1"/>
  <c r="E6" i="45"/>
  <c r="D6" i="45"/>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22" i="45" s="1"/>
  <c r="A22" i="62" s="1"/>
  <c r="B22" i="62" s="1"/>
  <c r="C8" i="45"/>
  <c r="C9" i="45"/>
  <c r="C24" i="45" s="1"/>
  <c r="C10" i="45"/>
  <c r="C25" i="45" s="1"/>
  <c r="A23" i="62" s="1"/>
  <c r="B23" i="62" s="1"/>
  <c r="C6" i="45"/>
  <c r="C21" i="45" s="1"/>
  <c r="A21" i="62" s="1"/>
  <c r="B21" i="62" s="1"/>
  <c r="C5" i="45"/>
  <c r="C20" i="45" s="1"/>
  <c r="A20" i="62" s="1"/>
  <c r="B20" i="62" s="1"/>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59" i="46" s="1"/>
  <c r="O171" i="34" s="1"/>
  <c r="T137" i="39"/>
  <c r="H62" i="46" s="1"/>
  <c r="T138" i="39"/>
  <c r="T135" i="39"/>
  <c r="H60" i="46" s="1"/>
  <c r="J172" i="34" s="1"/>
  <c r="H46" i="33"/>
  <c r="H41" i="33"/>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56" i="46" s="1"/>
  <c r="T110" i="39"/>
  <c r="H55" i="46" s="1"/>
  <c r="T131" i="39"/>
  <c r="T125" i="39"/>
  <c r="T124" i="39"/>
  <c r="T123" i="39"/>
  <c r="T120" i="39"/>
  <c r="T119" i="39"/>
  <c r="T25" i="39"/>
  <c r="H50" i="46" s="1"/>
  <c r="T22" i="39"/>
  <c r="T21" i="39"/>
  <c r="T20" i="39"/>
  <c r="T17" i="39"/>
  <c r="T16" i="39"/>
  <c r="H35" i="33"/>
  <c r="H34" i="33"/>
  <c r="G125" i="39"/>
  <c r="G126" i="39"/>
  <c r="T126" i="39" s="1"/>
  <c r="G127" i="39"/>
  <c r="T127" i="39" s="1"/>
  <c r="G128" i="39"/>
  <c r="T128" i="39" s="1"/>
  <c r="G129" i="39"/>
  <c r="T129" i="39" s="1"/>
  <c r="G130" i="39"/>
  <c r="T130" i="39" s="1"/>
  <c r="G131" i="39"/>
  <c r="G132" i="39"/>
  <c r="T132" i="39" s="1"/>
  <c r="G133" i="39"/>
  <c r="T133" i="39" s="1"/>
  <c r="G124" i="39"/>
  <c r="G115" i="39"/>
  <c r="T115" i="39" s="1"/>
  <c r="G116" i="39"/>
  <c r="T116" i="39" s="1"/>
  <c r="G117" i="39"/>
  <c r="T117" i="39" s="1"/>
  <c r="G118" i="39"/>
  <c r="T118" i="39" s="1"/>
  <c r="G119" i="39"/>
  <c r="G120" i="39"/>
  <c r="G121" i="39"/>
  <c r="T121" i="39" s="1"/>
  <c r="G122" i="39"/>
  <c r="T122" i="39" s="1"/>
  <c r="G123" i="39"/>
  <c r="G114" i="39"/>
  <c r="T114" i="39" s="1"/>
  <c r="G28" i="39"/>
  <c r="T28" i="39" s="1"/>
  <c r="G27" i="39"/>
  <c r="T27" i="39" s="1"/>
  <c r="G26" i="39"/>
  <c r="T26" i="39" s="1"/>
  <c r="G23" i="39"/>
  <c r="T23" i="39" s="1"/>
  <c r="G24" i="39"/>
  <c r="T24" i="39" s="1"/>
  <c r="G22" i="39"/>
  <c r="G13" i="39"/>
  <c r="T13" i="39" s="1"/>
  <c r="G14" i="39"/>
  <c r="T14" i="39" s="1"/>
  <c r="G15" i="39"/>
  <c r="T15" i="39" s="1"/>
  <c r="G16" i="39"/>
  <c r="G17" i="39"/>
  <c r="G18" i="39"/>
  <c r="T18" i="39" s="1"/>
  <c r="G19" i="39"/>
  <c r="T19" i="39" s="1"/>
  <c r="G20" i="39"/>
  <c r="G21" i="39"/>
  <c r="G12" i="39"/>
  <c r="T12" i="39" s="1"/>
  <c r="D18" i="36"/>
  <c r="D58" i="46" s="1"/>
  <c r="D17" i="36"/>
  <c r="D57" i="46" s="1"/>
  <c r="D7" i="36"/>
  <c r="D47"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N138" i="39"/>
  <c r="N135" i="39"/>
  <c r="H33" i="33" s="1"/>
  <c r="H47" i="46" l="1"/>
  <c r="H38" i="33"/>
  <c r="H57" i="46"/>
  <c r="H48" i="33"/>
  <c r="AI48" i="34" s="1"/>
  <c r="X81" i="36"/>
  <c r="H52" i="33"/>
  <c r="H61" i="46"/>
  <c r="AB81" i="36"/>
  <c r="AB187" i="34"/>
  <c r="K171" i="34"/>
  <c r="Z171" i="34"/>
  <c r="Q65" i="36"/>
  <c r="Q106" i="34" s="1"/>
  <c r="P80" i="36"/>
  <c r="H81" i="36"/>
  <c r="AC65" i="36"/>
  <c r="X171" i="34"/>
  <c r="X65" i="36"/>
  <c r="Q187" i="34"/>
  <c r="AC187" i="34"/>
  <c r="R172" i="34"/>
  <c r="W80" i="36"/>
  <c r="H188" i="34"/>
  <c r="AB188" i="34"/>
  <c r="AB80" i="36"/>
  <c r="AB121" i="34" s="1"/>
  <c r="K187" i="34"/>
  <c r="Z187" i="34"/>
  <c r="Q81" i="36"/>
  <c r="P171" i="34"/>
  <c r="H65" i="36"/>
  <c r="AC188" i="34"/>
  <c r="X64" i="36"/>
  <c r="X188" i="34"/>
  <c r="Q64" i="36"/>
  <c r="AC64" i="36"/>
  <c r="R81" i="36"/>
  <c r="W187"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3" i="34"/>
  <c r="AK76" i="36"/>
  <c r="AK117" i="34" s="1"/>
  <c r="AM60" i="36"/>
  <c r="AM101" i="34" s="1"/>
  <c r="AX167" i="34"/>
  <c r="AY183"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7" i="34"/>
  <c r="AL183" i="34"/>
  <c r="AW167" i="34"/>
  <c r="BP167" i="34"/>
  <c r="AJ167" i="34"/>
  <c r="BG167" i="34"/>
  <c r="AU183" i="34"/>
  <c r="BL167" i="34"/>
  <c r="AN183" i="34"/>
  <c r="BF167" i="34"/>
  <c r="AT167" i="34"/>
  <c r="AR167" i="34"/>
  <c r="BE167" i="34"/>
  <c r="AS167" i="34"/>
  <c r="BC167" i="34"/>
  <c r="AX60" i="36"/>
  <c r="AX101" i="34" s="1"/>
  <c r="BI183" i="34"/>
  <c r="BK167" i="34"/>
  <c r="BP183" i="34"/>
  <c r="AJ183" i="34"/>
  <c r="BG183" i="34"/>
  <c r="AU167" i="34"/>
  <c r="BL183" i="34"/>
  <c r="AN167" i="34"/>
  <c r="BF183" i="34"/>
  <c r="AT183" i="34"/>
  <c r="AR183" i="34"/>
  <c r="BE183" i="34"/>
  <c r="AS183" i="34"/>
  <c r="AO60" i="36"/>
  <c r="AO101" i="34" s="1"/>
  <c r="AQ167" i="34"/>
  <c r="BM167" i="34"/>
  <c r="AQ183" i="34"/>
  <c r="AO183" i="34"/>
  <c r="AW60" i="36"/>
  <c r="AW101" i="34" s="1"/>
  <c r="AV167" i="34"/>
  <c r="BJ183"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3" i="34"/>
  <c r="BD167" i="34"/>
  <c r="AP167" i="34"/>
  <c r="AO167" i="34"/>
  <c r="BB167" i="34"/>
  <c r="BM183" i="34"/>
  <c r="AW76" i="36"/>
  <c r="AW117" i="34" s="1"/>
  <c r="AV76" i="36"/>
  <c r="AV117" i="34" s="1"/>
  <c r="BJ167" i="34"/>
  <c r="AK167" i="34"/>
  <c r="AV183" i="34"/>
  <c r="AK183" i="34"/>
  <c r="BH60" i="36"/>
  <c r="BH101" i="34" s="1"/>
  <c r="BO60" i="36"/>
  <c r="BO101" i="34" s="1"/>
  <c r="BC60" i="36"/>
  <c r="BC101" i="34" s="1"/>
  <c r="AQ60" i="36"/>
  <c r="AQ101" i="34" s="1"/>
  <c r="BD76" i="36"/>
  <c r="BD117" i="34" s="1"/>
  <c r="BB60" i="36"/>
  <c r="BB101" i="34" s="1"/>
  <c r="AP76" i="36"/>
  <c r="AP117" i="34" s="1"/>
  <c r="BA60" i="36"/>
  <c r="BA101" i="34" s="1"/>
  <c r="BO167" i="34"/>
  <c r="BN183" i="34"/>
  <c r="BA167" i="34"/>
  <c r="BD183" i="34"/>
  <c r="BA183" i="34"/>
  <c r="AL60" i="36"/>
  <c r="AL101" i="34" s="1"/>
  <c r="AM183" i="34"/>
  <c r="AX183" i="34"/>
  <c r="BH183" i="34"/>
  <c r="BB183" i="34"/>
  <c r="BI76" i="36"/>
  <c r="BI117" i="34" s="1"/>
  <c r="BK183" i="34"/>
  <c r="BH167" i="34"/>
  <c r="BO183" i="34"/>
  <c r="BN167" i="34"/>
  <c r="AZ183" i="34"/>
  <c r="AZ60" i="36"/>
  <c r="AZ101" i="34" s="1"/>
  <c r="BK76" i="36"/>
  <c r="BK117" i="34" s="1"/>
  <c r="AY76" i="36"/>
  <c r="AY117" i="34" s="1"/>
  <c r="AM76" i="36"/>
  <c r="AM117" i="34" s="1"/>
  <c r="AV60" i="36"/>
  <c r="AV101" i="34" s="1"/>
  <c r="BJ76" i="36"/>
  <c r="BJ117" i="34" s="1"/>
  <c r="AX76" i="36"/>
  <c r="AX117" i="34" s="1"/>
  <c r="AL76" i="36"/>
  <c r="AL117" i="34" s="1"/>
  <c r="BJ60" i="36"/>
  <c r="BJ101" i="34" s="1"/>
  <c r="AL167" i="34"/>
  <c r="AM167" i="34"/>
  <c r="BI167" i="34"/>
  <c r="AZ76" i="36"/>
  <c r="AZ117" i="34" s="1"/>
  <c r="BK60" i="36"/>
  <c r="BK101" i="34" s="1"/>
  <c r="AY60" i="36"/>
  <c r="AY101" i="34" s="1"/>
  <c r="AK60" i="36"/>
  <c r="AK101" i="34" s="1"/>
  <c r="AW183" i="34"/>
  <c r="AZ167" i="34"/>
  <c r="X76" i="36"/>
  <c r="X117" i="34" s="1"/>
  <c r="Z183" i="34"/>
  <c r="P76" i="36"/>
  <c r="P117" i="34" s="1"/>
  <c r="AA183" i="34"/>
  <c r="I183" i="34"/>
  <c r="U167" i="34"/>
  <c r="K183" i="34"/>
  <c r="AD167" i="34"/>
  <c r="AE167" i="34"/>
  <c r="T76" i="36"/>
  <c r="T117" i="34" s="1"/>
  <c r="Y60" i="36"/>
  <c r="Y101" i="34" s="1"/>
  <c r="AC60" i="36"/>
  <c r="AC101" i="34" s="1"/>
  <c r="L60" i="36"/>
  <c r="L101" i="34" s="1"/>
  <c r="AB76" i="36"/>
  <c r="AB117" i="34" s="1"/>
  <c r="AC76" i="36"/>
  <c r="AC117" i="34" s="1"/>
  <c r="Z167" i="34"/>
  <c r="X183" i="34"/>
  <c r="Z60" i="36"/>
  <c r="Z101" i="34" s="1"/>
  <c r="P167" i="34"/>
  <c r="AA167" i="34"/>
  <c r="I76" i="36"/>
  <c r="I117" i="34" s="1"/>
  <c r="U76" i="36"/>
  <c r="U117" i="34" s="1"/>
  <c r="K167" i="34"/>
  <c r="AE183" i="34"/>
  <c r="AI183" i="34"/>
  <c r="H183" i="34"/>
  <c r="T183" i="34"/>
  <c r="W76" i="36"/>
  <c r="W117" i="34" s="1"/>
  <c r="AC183" i="34"/>
  <c r="V183" i="34"/>
  <c r="AG167" i="34"/>
  <c r="X167" i="34"/>
  <c r="Z76" i="36"/>
  <c r="Z117" i="34" s="1"/>
  <c r="P183" i="34"/>
  <c r="AA60" i="36"/>
  <c r="AA101" i="34" s="1"/>
  <c r="I60" i="36"/>
  <c r="I101" i="34" s="1"/>
  <c r="U60" i="36"/>
  <c r="U101" i="34" s="1"/>
  <c r="K76" i="36"/>
  <c r="K117" i="34" s="1"/>
  <c r="N167" i="34"/>
  <c r="W60" i="36"/>
  <c r="W101" i="34" s="1"/>
  <c r="N60" i="36"/>
  <c r="N101" i="34" s="1"/>
  <c r="AH183" i="34"/>
  <c r="AF167" i="34"/>
  <c r="AF183" i="34"/>
  <c r="L167" i="34"/>
  <c r="S167" i="34"/>
  <c r="I167" i="34"/>
  <c r="R183" i="34"/>
  <c r="H167" i="34"/>
  <c r="T167" i="34"/>
  <c r="N183" i="34"/>
  <c r="M60" i="36"/>
  <c r="M101" i="34" s="1"/>
  <c r="Y167" i="34"/>
  <c r="W167" i="34"/>
  <c r="AI167" i="34"/>
  <c r="Y183" i="34"/>
  <c r="M76" i="36"/>
  <c r="M117" i="34" s="1"/>
  <c r="R76" i="36"/>
  <c r="R117" i="34" s="1"/>
  <c r="Q167" i="34"/>
  <c r="S60" i="36"/>
  <c r="S101" i="34" s="1"/>
  <c r="J60" i="36"/>
  <c r="J101" i="34" s="1"/>
  <c r="O183" i="34"/>
  <c r="AD183" i="34"/>
  <c r="R167" i="34"/>
  <c r="H76" i="36"/>
  <c r="H117" i="34" s="1"/>
  <c r="T60" i="36"/>
  <c r="T101" i="34" s="1"/>
  <c r="N76" i="36"/>
  <c r="N117" i="34" s="1"/>
  <c r="M167" i="34"/>
  <c r="W183" i="34"/>
  <c r="Y76" i="36"/>
  <c r="Y117" i="34" s="1"/>
  <c r="H60" i="36"/>
  <c r="H101" i="34" s="1"/>
  <c r="AB167" i="34"/>
  <c r="O60" i="36"/>
  <c r="O101" i="34" s="1"/>
  <c r="AB183" i="34"/>
  <c r="AA76" i="36"/>
  <c r="AA117" i="34" s="1"/>
  <c r="R60" i="36"/>
  <c r="R101" i="34" s="1"/>
  <c r="AH167" i="34"/>
  <c r="O76" i="36"/>
  <c r="O117" i="34" s="1"/>
  <c r="X60" i="36"/>
  <c r="X101" i="34" s="1"/>
  <c r="M183" i="34"/>
  <c r="J167" i="34"/>
  <c r="U183" i="34"/>
  <c r="L76" i="36"/>
  <c r="L117" i="34" s="1"/>
  <c r="V167" i="34"/>
  <c r="J183" i="34"/>
  <c r="S76" i="36"/>
  <c r="S117" i="34" s="1"/>
  <c r="V60" i="36"/>
  <c r="V101" i="34" s="1"/>
  <c r="Q60" i="36"/>
  <c r="Q101" i="34" s="1"/>
  <c r="Q76" i="36"/>
  <c r="Q117" i="34" s="1"/>
  <c r="P60" i="36"/>
  <c r="P101" i="34" s="1"/>
  <c r="K60" i="36"/>
  <c r="K101" i="34" s="1"/>
  <c r="L183" i="34"/>
  <c r="V76" i="36"/>
  <c r="V117" i="34" s="1"/>
  <c r="J76" i="36"/>
  <c r="J117" i="34" s="1"/>
  <c r="S183" i="34"/>
  <c r="AB60" i="36"/>
  <c r="AB101" i="34" s="1"/>
  <c r="Q183" i="34"/>
  <c r="AC167" i="34"/>
  <c r="O167" i="34"/>
  <c r="AG183" i="34"/>
  <c r="Y81" i="36"/>
  <c r="O81" i="36"/>
  <c r="M81" i="36"/>
  <c r="N81" i="36"/>
  <c r="Q188" i="34"/>
  <c r="P64" i="36"/>
  <c r="H172" i="34"/>
  <c r="AC172" i="34"/>
  <c r="X80" i="36"/>
  <c r="X172" i="34"/>
  <c r="Q171" i="34"/>
  <c r="AC171" i="34"/>
  <c r="R188" i="34"/>
  <c r="W171" i="34"/>
  <c r="AE61" i="36"/>
  <c r="AG61" i="36"/>
  <c r="AF61" i="36"/>
  <c r="AD77" i="36"/>
  <c r="AH77" i="36"/>
  <c r="AE77" i="36"/>
  <c r="AI77" i="36"/>
  <c r="AI61" i="36"/>
  <c r="AG77" i="36"/>
  <c r="AD61" i="36"/>
  <c r="AH61" i="36"/>
  <c r="AF77" i="36"/>
  <c r="Y188" i="34"/>
  <c r="O65" i="36"/>
  <c r="M188" i="34"/>
  <c r="N65" i="36"/>
  <c r="V64" i="36"/>
  <c r="V105" i="34" s="1"/>
  <c r="AA81" i="36"/>
  <c r="I80" i="36"/>
  <c r="J64" i="36"/>
  <c r="L172" i="34"/>
  <c r="H187" i="34"/>
  <c r="S65" i="36"/>
  <c r="U188" i="34"/>
  <c r="AA64" i="36"/>
  <c r="W81" i="36"/>
  <c r="Z188"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2" i="34"/>
  <c r="M172" i="34"/>
  <c r="N172" i="34"/>
  <c r="V80" i="36"/>
  <c r="AA65" i="36"/>
  <c r="I187" i="34"/>
  <c r="J80" i="36"/>
  <c r="L188" i="34"/>
  <c r="H64" i="36"/>
  <c r="S81" i="36"/>
  <c r="U81" i="36"/>
  <c r="AA171" i="34"/>
  <c r="W188" i="34"/>
  <c r="Z172" i="34"/>
  <c r="R65" i="36"/>
  <c r="R106" i="34" s="1"/>
  <c r="H48" i="46"/>
  <c r="H47" i="33"/>
  <c r="Y172" i="34"/>
  <c r="O188" i="34"/>
  <c r="M65" i="36"/>
  <c r="N188" i="34"/>
  <c r="V187" i="34"/>
  <c r="AA188" i="34"/>
  <c r="I171" i="34"/>
  <c r="J187" i="34"/>
  <c r="L81" i="36"/>
  <c r="H171" i="34"/>
  <c r="S172" i="34"/>
  <c r="U172" i="34"/>
  <c r="AA80" i="36"/>
  <c r="W65" i="36"/>
  <c r="Z65" i="36"/>
  <c r="T172" i="34"/>
  <c r="L187" i="34"/>
  <c r="U80" i="36"/>
  <c r="V65" i="36"/>
  <c r="V171" i="34"/>
  <c r="AA172" i="34"/>
  <c r="I64" i="36"/>
  <c r="I105" i="34" s="1"/>
  <c r="J171" i="34"/>
  <c r="L65" i="36"/>
  <c r="H80" i="36"/>
  <c r="S188" i="34"/>
  <c r="U65" i="36"/>
  <c r="AA187" i="34"/>
  <c r="W172" i="34"/>
  <c r="Z81" i="36"/>
  <c r="H58" i="46"/>
  <c r="H49" i="33"/>
  <c r="AI49" i="34" s="1"/>
  <c r="T65" i="36"/>
  <c r="L171" i="34"/>
  <c r="U187" i="34"/>
  <c r="V81" i="36"/>
  <c r="P188" i="34"/>
  <c r="I188" i="34"/>
  <c r="M187" i="34"/>
  <c r="R64" i="36"/>
  <c r="K172" i="34"/>
  <c r="N64" i="36"/>
  <c r="T64" i="36"/>
  <c r="Y80" i="36"/>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2" i="34"/>
  <c r="AH71" i="36"/>
  <c r="AI71" i="36"/>
  <c r="AG71" i="36"/>
  <c r="AI55" i="36"/>
  <c r="AH55" i="36"/>
  <c r="AE71" i="36"/>
  <c r="AD55" i="36"/>
  <c r="AF55" i="36"/>
  <c r="AE55" i="36"/>
  <c r="AG55" i="36"/>
  <c r="AD71" i="36"/>
  <c r="AF71" i="36"/>
  <c r="H50" i="33"/>
  <c r="T188" i="34"/>
  <c r="L80" i="36"/>
  <c r="U64" i="36"/>
  <c r="V172" i="34"/>
  <c r="P172" i="34"/>
  <c r="I81" i="36"/>
  <c r="M64" i="36"/>
  <c r="R80" i="36"/>
  <c r="K188" i="34"/>
  <c r="N80" i="36"/>
  <c r="T187" i="34"/>
  <c r="Y171" i="34"/>
  <c r="J188" i="34"/>
  <c r="S187" i="34"/>
  <c r="O80" i="36"/>
  <c r="H39" i="33"/>
  <c r="AI39" i="34" s="1"/>
  <c r="H51" i="33"/>
  <c r="T81" i="36"/>
  <c r="L64" i="36"/>
  <c r="U171" i="34"/>
  <c r="V188" i="34"/>
  <c r="P65" i="36"/>
  <c r="I65" i="36"/>
  <c r="I106" i="34" s="1"/>
  <c r="M171" i="34"/>
  <c r="R187" i="34"/>
  <c r="K65" i="36"/>
  <c r="N187" i="34"/>
  <c r="T171" i="34"/>
  <c r="Y64" i="36"/>
  <c r="J81" i="36"/>
  <c r="S171" i="34"/>
  <c r="O187" i="34"/>
  <c r="C8" i="36"/>
  <c r="A49" i="57"/>
  <c r="H53" i="33"/>
  <c r="AB172" i="34"/>
  <c r="AB171" i="34"/>
  <c r="K80" i="36"/>
  <c r="Z64" i="36"/>
  <c r="P81" i="36"/>
  <c r="I172" i="34"/>
  <c r="M80" i="36"/>
  <c r="R171" i="34"/>
  <c r="K81" i="36"/>
  <c r="N171" i="34"/>
  <c r="T80" i="36"/>
  <c r="Y187"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P39" i="34"/>
  <c r="T39" i="34"/>
  <c r="X39" i="34"/>
  <c r="AB39" i="34"/>
  <c r="AF39" i="34"/>
  <c r="M39" i="34"/>
  <c r="Q39" i="34"/>
  <c r="U39" i="34"/>
  <c r="Y39" i="34"/>
  <c r="AC39" i="34"/>
  <c r="AG39" i="34"/>
  <c r="J39" i="34"/>
  <c r="N39" i="34"/>
  <c r="R39" i="34"/>
  <c r="V39" i="34"/>
  <c r="Z39" i="34"/>
  <c r="AD39" i="34"/>
  <c r="AH39" i="34"/>
  <c r="K39" i="34"/>
  <c r="O39" i="34"/>
  <c r="S39" i="34"/>
  <c r="W39" i="34"/>
  <c r="AA39" i="34"/>
  <c r="AE39" i="34"/>
  <c r="I39" i="34"/>
  <c r="H39" i="34"/>
  <c r="L47" i="34"/>
  <c r="P47" i="34"/>
  <c r="T47" i="34"/>
  <c r="X47" i="34"/>
  <c r="AB47" i="34"/>
  <c r="AF47" i="34"/>
  <c r="M47" i="34"/>
  <c r="Q47" i="34"/>
  <c r="U47" i="34"/>
  <c r="Y47" i="34"/>
  <c r="AC47" i="34"/>
  <c r="AG47" i="34"/>
  <c r="J47" i="34"/>
  <c r="N47" i="34"/>
  <c r="R47" i="34"/>
  <c r="V47" i="34"/>
  <c r="Z47" i="34"/>
  <c r="AD47" i="34"/>
  <c r="AH47" i="34"/>
  <c r="K47" i="34"/>
  <c r="O47" i="34"/>
  <c r="S47" i="34"/>
  <c r="W47" i="34"/>
  <c r="AA47" i="34"/>
  <c r="AE47" i="34"/>
  <c r="I47" i="34"/>
  <c r="H47" i="34"/>
  <c r="L51" i="34"/>
  <c r="P51" i="34"/>
  <c r="T51" i="34"/>
  <c r="X51" i="34"/>
  <c r="AB51" i="34"/>
  <c r="M51" i="34"/>
  <c r="Q51" i="34"/>
  <c r="U51" i="34"/>
  <c r="Y51" i="34"/>
  <c r="AC51" i="34"/>
  <c r="J51" i="34"/>
  <c r="N51" i="34"/>
  <c r="R51" i="34"/>
  <c r="V51" i="34"/>
  <c r="Z51" i="34"/>
  <c r="K51" i="34"/>
  <c r="O51" i="34"/>
  <c r="S51" i="34"/>
  <c r="W51" i="34"/>
  <c r="AA51" i="34"/>
  <c r="I51" i="34"/>
  <c r="H51" i="34"/>
  <c r="I23"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AF29" i="34"/>
  <c r="K38" i="34"/>
  <c r="O38" i="34"/>
  <c r="S38" i="34"/>
  <c r="W38" i="34"/>
  <c r="AA38" i="34"/>
  <c r="L38" i="34"/>
  <c r="P38" i="34"/>
  <c r="T38" i="34"/>
  <c r="X38" i="34"/>
  <c r="AB38" i="34"/>
  <c r="M38" i="34"/>
  <c r="Q38" i="34"/>
  <c r="U38" i="34"/>
  <c r="Y38" i="34"/>
  <c r="AC38" i="34"/>
  <c r="J38" i="34"/>
  <c r="N38" i="34"/>
  <c r="R38" i="34"/>
  <c r="V38" i="34"/>
  <c r="Z38" i="34"/>
  <c r="I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BB28" i="34"/>
  <c r="AQ28" i="34"/>
  <c r="AF28" i="34"/>
  <c r="U28" i="34"/>
  <c r="I28"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76" i="46"/>
  <c r="E58" i="46"/>
  <c r="D75" i="46"/>
  <c r="E57" i="46"/>
  <c r="E47" i="46"/>
  <c r="D65" i="46"/>
  <c r="J121" i="34"/>
  <c r="H105" i="34"/>
  <c r="U122" i="34"/>
  <c r="W121" i="34"/>
  <c r="O121" i="34"/>
  <c r="T122" i="34"/>
  <c r="L105" i="34"/>
  <c r="M106" i="34"/>
  <c r="P106" i="34"/>
  <c r="Q122" i="34"/>
  <c r="H106" i="34"/>
  <c r="L122" i="34"/>
  <c r="K106" i="34"/>
  <c r="X105" i="34"/>
  <c r="Q105" i="34"/>
  <c r="Y105" i="34"/>
  <c r="AC105" i="34"/>
  <c r="AA121" i="34"/>
  <c r="J122" i="34"/>
  <c r="R122" i="34"/>
  <c r="W106" i="34"/>
  <c r="Z106" i="34"/>
  <c r="Y106" i="34"/>
  <c r="I122" i="34"/>
  <c r="P121" i="34"/>
  <c r="H122" i="34"/>
  <c r="R121" i="34"/>
  <c r="X106" i="34"/>
  <c r="Y122" i="34"/>
  <c r="O122" i="34"/>
  <c r="M122" i="34"/>
  <c r="U121" i="34"/>
  <c r="K121" i="34"/>
  <c r="N122" i="34"/>
  <c r="V106" i="34"/>
  <c r="Z105" i="34"/>
  <c r="P122" i="34"/>
  <c r="P105" i="34"/>
  <c r="M121" i="34"/>
  <c r="L106" i="34"/>
  <c r="K122" i="34"/>
  <c r="X121" i="34"/>
  <c r="H121" i="34"/>
  <c r="T121" i="34"/>
  <c r="U106" i="34"/>
  <c r="S121" i="34"/>
  <c r="Z122" i="34"/>
  <c r="AB122" i="34"/>
  <c r="L121" i="34"/>
  <c r="U105" i="34"/>
  <c r="V121" i="34"/>
  <c r="AA106" i="34"/>
  <c r="M105" i="34"/>
  <c r="AC106" i="34"/>
  <c r="N121" i="34"/>
  <c r="S122" i="34"/>
  <c r="T106" i="34"/>
  <c r="AB106" i="34"/>
  <c r="O106" i="34"/>
  <c r="AB105" i="34"/>
  <c r="K105" i="34"/>
  <c r="N106" i="34"/>
  <c r="V122" i="34"/>
  <c r="Z121" i="34"/>
  <c r="AA122" i="34"/>
  <c r="I121" i="34"/>
  <c r="J105" i="34"/>
  <c r="R105" i="34"/>
  <c r="AC122" i="34"/>
  <c r="N105" i="34"/>
  <c r="X122" i="34"/>
  <c r="S106" i="34"/>
  <c r="T105" i="34"/>
  <c r="Q121" i="34"/>
  <c r="Y121" i="34"/>
  <c r="AC121" i="34"/>
  <c r="AA105" i="34"/>
  <c r="J106" i="34"/>
  <c r="W122" i="34"/>
  <c r="W105" i="34"/>
  <c r="O105" i="34"/>
  <c r="U176" i="34"/>
  <c r="Z160"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9" i="34"/>
  <c r="P175" i="34"/>
  <c r="AI160" i="34"/>
  <c r="AI176" i="34"/>
  <c r="S68" i="36"/>
  <c r="S52" i="36"/>
  <c r="S159" i="34"/>
  <c r="S175" i="34"/>
  <c r="I53" i="36"/>
  <c r="I69" i="36"/>
  <c r="I160" i="34"/>
  <c r="I176" i="34"/>
  <c r="Q68" i="36"/>
  <c r="Q52" i="36"/>
  <c r="Q159" i="34"/>
  <c r="Q175" i="34"/>
  <c r="H69" i="36"/>
  <c r="H53" i="36"/>
  <c r="H176" i="34"/>
  <c r="H160" i="34"/>
  <c r="AG176" i="34"/>
  <c r="AG160" i="34"/>
  <c r="J53" i="36"/>
  <c r="J69" i="36"/>
  <c r="J160" i="34"/>
  <c r="J176" i="34"/>
  <c r="AD160" i="34"/>
  <c r="AD176" i="34"/>
  <c r="AB53" i="36"/>
  <c r="AB69" i="36"/>
  <c r="AB160" i="34"/>
  <c r="AB176" i="34"/>
  <c r="Z53" i="36"/>
  <c r="X69" i="36"/>
  <c r="X53" i="36"/>
  <c r="X176" i="34"/>
  <c r="X160" i="34"/>
  <c r="AA69" i="36"/>
  <c r="AA53" i="36"/>
  <c r="AA160" i="34"/>
  <c r="AA176" i="34"/>
  <c r="R68" i="36"/>
  <c r="R159" i="34"/>
  <c r="R52" i="36"/>
  <c r="R175" i="34"/>
  <c r="M52" i="36"/>
  <c r="M68" i="36"/>
  <c r="M159" i="34"/>
  <c r="M175" i="34"/>
  <c r="Y68" i="36"/>
  <c r="Y175" i="34"/>
  <c r="Y52" i="36"/>
  <c r="Y159" i="34"/>
  <c r="P69" i="36"/>
  <c r="P53" i="36"/>
  <c r="P176" i="34"/>
  <c r="P160" i="34"/>
  <c r="O52" i="36"/>
  <c r="O175" i="34"/>
  <c r="O159" i="34"/>
  <c r="O68" i="36"/>
  <c r="U52" i="36"/>
  <c r="U68" i="36"/>
  <c r="U175" i="34"/>
  <c r="U159" i="34"/>
  <c r="AC68" i="36"/>
  <c r="AC175" i="34"/>
  <c r="AC52" i="36"/>
  <c r="AC159" i="34"/>
  <c r="W68" i="36"/>
  <c r="W52" i="36"/>
  <c r="W159" i="34"/>
  <c r="W175" i="34"/>
  <c r="S69" i="36"/>
  <c r="S53" i="36"/>
  <c r="S176" i="34"/>
  <c r="S160" i="34"/>
  <c r="Q69" i="36"/>
  <c r="Q53" i="36"/>
  <c r="Q176" i="34"/>
  <c r="Q160" i="34"/>
  <c r="L68" i="36"/>
  <c r="L52" i="36"/>
  <c r="L175" i="34"/>
  <c r="L159" i="34"/>
  <c r="M69" i="36"/>
  <c r="M176" i="34"/>
  <c r="M53" i="36"/>
  <c r="M160" i="34"/>
  <c r="Y69" i="36"/>
  <c r="Y53" i="36"/>
  <c r="Y160" i="34"/>
  <c r="Y176" i="34"/>
  <c r="K68" i="36"/>
  <c r="K52" i="36"/>
  <c r="K159" i="34"/>
  <c r="K175" i="34"/>
  <c r="O69" i="36"/>
  <c r="O176" i="34"/>
  <c r="O160" i="34"/>
  <c r="O53" i="36"/>
  <c r="U69" i="36"/>
  <c r="AC69" i="36"/>
  <c r="AC176" i="34"/>
  <c r="AC53" i="36"/>
  <c r="AC160" i="34"/>
  <c r="W69" i="36"/>
  <c r="W176" i="34"/>
  <c r="W160" i="34"/>
  <c r="W53" i="36"/>
  <c r="AH160" i="34"/>
  <c r="AH176" i="34"/>
  <c r="V68" i="36"/>
  <c r="V159" i="34"/>
  <c r="V52" i="36"/>
  <c r="V175" i="34"/>
  <c r="Z52" i="36"/>
  <c r="Z68" i="36"/>
  <c r="Z159" i="34"/>
  <c r="Z175" i="34"/>
  <c r="AA68" i="36"/>
  <c r="AA52" i="36"/>
  <c r="AA159" i="34"/>
  <c r="AA175" i="34"/>
  <c r="N68" i="36"/>
  <c r="N52" i="36"/>
  <c r="N159" i="34"/>
  <c r="N175" i="34"/>
  <c r="L69" i="36"/>
  <c r="L53" i="36"/>
  <c r="L160" i="34"/>
  <c r="L176" i="34"/>
  <c r="R69" i="36"/>
  <c r="R53" i="36"/>
  <c r="R160" i="34"/>
  <c r="R176" i="34"/>
  <c r="T68" i="36"/>
  <c r="T52" i="36"/>
  <c r="T159" i="34"/>
  <c r="T175" i="34"/>
  <c r="K69" i="36"/>
  <c r="K53" i="36"/>
  <c r="K176" i="34"/>
  <c r="K160" i="34"/>
  <c r="AF160" i="34"/>
  <c r="AF176" i="34"/>
  <c r="AE160" i="34"/>
  <c r="AE176" i="34"/>
  <c r="I68" i="36"/>
  <c r="I52" i="36"/>
  <c r="I175" i="34"/>
  <c r="I159" i="34"/>
  <c r="V69" i="36"/>
  <c r="V53" i="36"/>
  <c r="V160" i="34"/>
  <c r="V176" i="34"/>
  <c r="H68" i="36"/>
  <c r="H175" i="34"/>
  <c r="H52" i="36"/>
  <c r="H159" i="34"/>
  <c r="J68" i="36"/>
  <c r="J52" i="36"/>
  <c r="J175" i="34"/>
  <c r="J159" i="34"/>
  <c r="AB68" i="36"/>
  <c r="AB52" i="36"/>
  <c r="AB159" i="34"/>
  <c r="AB175" i="34"/>
  <c r="X68" i="36"/>
  <c r="X175" i="34"/>
  <c r="X52" i="36"/>
  <c r="X159" i="34"/>
  <c r="N69" i="36"/>
  <c r="N53" i="36"/>
  <c r="N160" i="34"/>
  <c r="N176" i="34"/>
  <c r="D20" i="33"/>
  <c r="E22" i="45"/>
  <c r="E7" i="45"/>
  <c r="E8" i="45" s="1"/>
  <c r="E9" i="45" s="1"/>
  <c r="D22" i="45"/>
  <c r="D7" i="45"/>
  <c r="D8" i="45" s="1"/>
  <c r="D9" i="45" s="1"/>
  <c r="D10" i="45" s="1"/>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Q53" i="34" l="1"/>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D53" i="36"/>
  <c r="AD94" i="34" s="1"/>
  <c r="AG53" i="36"/>
  <c r="AG94" i="34" s="1"/>
  <c r="AF69" i="36"/>
  <c r="AF110" i="34" s="1"/>
  <c r="AH53" i="36"/>
  <c r="AH94" i="34" s="1"/>
  <c r="AE53" i="36"/>
  <c r="AG69" i="36"/>
  <c r="AH69" i="36"/>
  <c r="AH110" i="34" s="1"/>
  <c r="D93" i="46"/>
  <c r="E75" i="46"/>
  <c r="D83" i="46"/>
  <c r="E65" i="46"/>
  <c r="D94" i="46"/>
  <c r="E76"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AE94" i="34"/>
  <c r="K110" i="34"/>
  <c r="T109" i="34"/>
  <c r="R110" i="34"/>
  <c r="L110" i="34"/>
  <c r="N109" i="34"/>
  <c r="AA109" i="34"/>
  <c r="Z93" i="34"/>
  <c r="V109" i="34"/>
  <c r="W110" i="34"/>
  <c r="AC110" i="34"/>
  <c r="K93" i="34"/>
  <c r="Y94" i="34"/>
  <c r="L93" i="34"/>
  <c r="Q94" i="34"/>
  <c r="S94" i="34"/>
  <c r="W93" i="34"/>
  <c r="U109" i="34"/>
  <c r="Z94" i="34"/>
  <c r="AB94" i="34"/>
  <c r="J94" i="34"/>
  <c r="AG110"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AI94"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60" i="34"/>
  <c r="Z69" i="36"/>
  <c r="U53" i="36"/>
  <c r="Z176" i="34"/>
  <c r="T53" i="36"/>
  <c r="T176" i="34"/>
  <c r="T160" i="34"/>
  <c r="I48" i="36"/>
  <c r="I140" i="34"/>
  <c r="I136" i="34"/>
  <c r="I88" i="34"/>
  <c r="G44" i="45" s="1"/>
  <c r="Y48" i="36"/>
  <c r="Y140" i="34"/>
  <c r="Y136" i="34"/>
  <c r="Y88" i="34"/>
  <c r="W44" i="45" s="1"/>
  <c r="K48" i="36"/>
  <c r="K136" i="34"/>
  <c r="K88" i="34"/>
  <c r="I44" i="45" s="1"/>
  <c r="K140" i="34"/>
  <c r="L78" i="36"/>
  <c r="L185" i="34"/>
  <c r="L62" i="36"/>
  <c r="L169" i="34"/>
  <c r="K62" i="36"/>
  <c r="K185" i="34"/>
  <c r="K169" i="34"/>
  <c r="K78" i="36"/>
  <c r="AI169" i="34"/>
  <c r="AI185" i="34"/>
  <c r="M48" i="36"/>
  <c r="M140" i="34"/>
  <c r="M136" i="34"/>
  <c r="M88" i="34"/>
  <c r="K44" i="45" s="1"/>
  <c r="AC48" i="36"/>
  <c r="AC140" i="34"/>
  <c r="AC136" i="34"/>
  <c r="AC88" i="34"/>
  <c r="AA44" i="45" s="1"/>
  <c r="O48" i="36"/>
  <c r="O140" i="34"/>
  <c r="O136" i="34"/>
  <c r="O88" i="34"/>
  <c r="M44" i="45" s="1"/>
  <c r="AE170" i="34"/>
  <c r="AE186" i="34"/>
  <c r="AA185" i="34"/>
  <c r="AA169" i="34"/>
  <c r="AA62" i="36"/>
  <c r="AA78" i="36"/>
  <c r="R79" i="36"/>
  <c r="R186" i="34"/>
  <c r="R170" i="34"/>
  <c r="R63" i="36"/>
  <c r="N48" i="36"/>
  <c r="N88" i="34"/>
  <c r="L44" i="45" s="1"/>
  <c r="N140" i="34"/>
  <c r="N136" i="34"/>
  <c r="L48" i="36"/>
  <c r="L140" i="34"/>
  <c r="L136" i="34"/>
  <c r="L88" i="34"/>
  <c r="J44" i="45" s="1"/>
  <c r="Q78" i="36"/>
  <c r="Q169" i="34"/>
  <c r="Q185" i="34"/>
  <c r="Q62" i="36"/>
  <c r="X79" i="36"/>
  <c r="X186" i="34"/>
  <c r="X63" i="36"/>
  <c r="X170" i="34"/>
  <c r="AH169" i="34"/>
  <c r="AH185" i="34"/>
  <c r="W63" i="36"/>
  <c r="W186" i="34"/>
  <c r="W170" i="34"/>
  <c r="W79" i="36"/>
  <c r="S62" i="36"/>
  <c r="S78" i="36"/>
  <c r="S169" i="34"/>
  <c r="S185" i="34"/>
  <c r="AF169" i="34"/>
  <c r="AF185" i="34"/>
  <c r="Y186" i="34"/>
  <c r="Y63" i="36"/>
  <c r="Y79" i="36"/>
  <c r="Y170" i="34"/>
  <c r="I144" i="34"/>
  <c r="I90" i="34"/>
  <c r="G46" i="45" s="1"/>
  <c r="Y144" i="34"/>
  <c r="Y90" i="34"/>
  <c r="W46" i="45" s="1"/>
  <c r="K144" i="34"/>
  <c r="K90" i="34"/>
  <c r="I46" i="45" s="1"/>
  <c r="V144" i="34"/>
  <c r="V90" i="34"/>
  <c r="T46" i="45" s="1"/>
  <c r="P144" i="34"/>
  <c r="P90" i="34"/>
  <c r="N46" i="45" s="1"/>
  <c r="T144" i="34"/>
  <c r="T90" i="34"/>
  <c r="R46" i="45" s="1"/>
  <c r="P185" i="34"/>
  <c r="P78" i="36"/>
  <c r="P169" i="34"/>
  <c r="P62" i="36"/>
  <c r="L186" i="34"/>
  <c r="L79" i="36"/>
  <c r="L63" i="36"/>
  <c r="L170" i="34"/>
  <c r="AD186" i="34"/>
  <c r="AD170" i="34"/>
  <c r="J63" i="36"/>
  <c r="J79" i="36"/>
  <c r="J170" i="34"/>
  <c r="J186" i="34"/>
  <c r="M144" i="34"/>
  <c r="M90" i="34"/>
  <c r="K46" i="45" s="1"/>
  <c r="AC144" i="34"/>
  <c r="AC90" i="34"/>
  <c r="AA46" i="45" s="1"/>
  <c r="O144" i="34"/>
  <c r="O90" i="34"/>
  <c r="M46" i="45" s="1"/>
  <c r="J144" i="34"/>
  <c r="J90" i="34"/>
  <c r="H46" i="45" s="1"/>
  <c r="Z144" i="34"/>
  <c r="Z90" i="34"/>
  <c r="X46" i="45" s="1"/>
  <c r="AB144" i="34"/>
  <c r="AB90" i="34"/>
  <c r="Z46" i="45" s="1"/>
  <c r="AC79" i="36"/>
  <c r="AC186" i="34"/>
  <c r="AC63" i="36"/>
  <c r="AC170" i="34"/>
  <c r="AE185" i="34"/>
  <c r="AE169" i="34"/>
  <c r="T62" i="36"/>
  <c r="T185" i="34"/>
  <c r="T169" i="34"/>
  <c r="T78" i="36"/>
  <c r="R62" i="36"/>
  <c r="R169" i="34"/>
  <c r="R78" i="36"/>
  <c r="R185" i="34"/>
  <c r="Q48" i="36"/>
  <c r="Q140" i="34"/>
  <c r="Q136" i="34"/>
  <c r="Q88" i="34"/>
  <c r="O44" i="45" s="1"/>
  <c r="W48" i="36"/>
  <c r="W140" i="34"/>
  <c r="W136" i="34"/>
  <c r="W88" i="34"/>
  <c r="U44" i="45" s="1"/>
  <c r="S48" i="36"/>
  <c r="S140" i="34"/>
  <c r="S136" i="34"/>
  <c r="S88" i="34"/>
  <c r="Q44" i="45" s="1"/>
  <c r="Z79" i="36"/>
  <c r="Z170" i="34"/>
  <c r="Z63" i="36"/>
  <c r="Z186" i="34"/>
  <c r="X78" i="36"/>
  <c r="X185" i="34"/>
  <c r="X62" i="36"/>
  <c r="X169" i="34"/>
  <c r="AB186" i="34"/>
  <c r="AB63" i="36"/>
  <c r="AB79" i="36"/>
  <c r="AB170" i="34"/>
  <c r="R48" i="36"/>
  <c r="R88" i="34"/>
  <c r="P44" i="45" s="1"/>
  <c r="R136" i="34"/>
  <c r="R140" i="34"/>
  <c r="X48" i="36"/>
  <c r="X88" i="34"/>
  <c r="V44" i="45" s="1"/>
  <c r="X136" i="34"/>
  <c r="X140" i="34"/>
  <c r="W169" i="34"/>
  <c r="W62" i="36"/>
  <c r="W185" i="34"/>
  <c r="W78" i="36"/>
  <c r="V169" i="34"/>
  <c r="V185" i="34"/>
  <c r="V78" i="36"/>
  <c r="V62" i="36"/>
  <c r="AF186" i="34"/>
  <c r="AF170" i="34"/>
  <c r="H169" i="34"/>
  <c r="H78" i="36"/>
  <c r="H62" i="36"/>
  <c r="H185" i="34"/>
  <c r="AD169" i="34"/>
  <c r="AD185" i="34"/>
  <c r="O170" i="34"/>
  <c r="O79" i="36"/>
  <c r="O63" i="36"/>
  <c r="O186" i="34"/>
  <c r="AC169" i="34"/>
  <c r="AC78" i="36"/>
  <c r="AC62" i="36"/>
  <c r="AC185" i="34"/>
  <c r="U169" i="34"/>
  <c r="U62" i="36"/>
  <c r="U78" i="36"/>
  <c r="U185" i="34"/>
  <c r="T186" i="34"/>
  <c r="T79" i="36"/>
  <c r="T170" i="34"/>
  <c r="T63" i="36"/>
  <c r="Q144" i="34"/>
  <c r="Q90" i="34"/>
  <c r="O46" i="45" s="1"/>
  <c r="W144" i="34"/>
  <c r="W90" i="34"/>
  <c r="U46" i="45" s="1"/>
  <c r="N144" i="34"/>
  <c r="N90" i="34"/>
  <c r="L46" i="45" s="1"/>
  <c r="S144" i="34"/>
  <c r="S90" i="34"/>
  <c r="Q46" i="45" s="1"/>
  <c r="L144" i="34"/>
  <c r="L90" i="34"/>
  <c r="J46" i="45" s="1"/>
  <c r="N186" i="34"/>
  <c r="N170" i="34"/>
  <c r="N79" i="36"/>
  <c r="N63" i="36"/>
  <c r="Z62" i="36"/>
  <c r="Z185" i="34"/>
  <c r="Z78" i="36"/>
  <c r="Z169" i="34"/>
  <c r="AG185" i="34"/>
  <c r="AG169" i="34"/>
  <c r="AB169" i="34"/>
  <c r="AB78" i="36"/>
  <c r="AB62" i="36"/>
  <c r="AB185" i="34"/>
  <c r="U48" i="36"/>
  <c r="U140" i="34"/>
  <c r="U136" i="34"/>
  <c r="U88" i="34"/>
  <c r="S44" i="45" s="1"/>
  <c r="H48" i="36"/>
  <c r="H88" i="34"/>
  <c r="F44" i="45" s="1"/>
  <c r="H140" i="34"/>
  <c r="H136" i="34"/>
  <c r="AA48" i="36"/>
  <c r="AA140" i="34"/>
  <c r="AA136" i="34"/>
  <c r="AA88" i="34"/>
  <c r="Y44" i="45" s="1"/>
  <c r="I79" i="36"/>
  <c r="I186" i="34"/>
  <c r="I63" i="36"/>
  <c r="I170" i="34"/>
  <c r="V186" i="34"/>
  <c r="V63" i="36"/>
  <c r="V79" i="36"/>
  <c r="V170" i="34"/>
  <c r="M63" i="36"/>
  <c r="M170" i="34"/>
  <c r="M79" i="36"/>
  <c r="M186" i="34"/>
  <c r="V48" i="36"/>
  <c r="V136" i="34"/>
  <c r="V140" i="34"/>
  <c r="V88" i="34"/>
  <c r="T44" i="45" s="1"/>
  <c r="P48" i="36"/>
  <c r="P140" i="34"/>
  <c r="P88" i="34"/>
  <c r="N44" i="45" s="1"/>
  <c r="P136" i="34"/>
  <c r="T48" i="36"/>
  <c r="T140" i="34"/>
  <c r="T136" i="34"/>
  <c r="T88" i="34"/>
  <c r="R44" i="45" s="1"/>
  <c r="K79" i="36"/>
  <c r="K186" i="34"/>
  <c r="K63" i="36"/>
  <c r="K170" i="34"/>
  <c r="H79" i="36"/>
  <c r="H63" i="36"/>
  <c r="H170" i="34"/>
  <c r="H186" i="34"/>
  <c r="J78" i="36"/>
  <c r="J185" i="34"/>
  <c r="J62" i="36"/>
  <c r="J169" i="34"/>
  <c r="AI170" i="34"/>
  <c r="AI186" i="34"/>
  <c r="J48" i="36"/>
  <c r="J136" i="34"/>
  <c r="J140" i="34"/>
  <c r="J88" i="34"/>
  <c r="H44" i="45" s="1"/>
  <c r="Z48" i="36"/>
  <c r="Z140" i="34"/>
  <c r="Z136" i="34"/>
  <c r="Z88" i="34"/>
  <c r="X44" i="45" s="1"/>
  <c r="AB48" i="36"/>
  <c r="AB140" i="34"/>
  <c r="AB136" i="34"/>
  <c r="AB88" i="34"/>
  <c r="Z44" i="45" s="1"/>
  <c r="O78" i="36"/>
  <c r="O62" i="36"/>
  <c r="O169" i="34"/>
  <c r="O185" i="34"/>
  <c r="AA186" i="34"/>
  <c r="AA79" i="36"/>
  <c r="AA63" i="36"/>
  <c r="AA170" i="34"/>
  <c r="U186" i="34"/>
  <c r="U63" i="36"/>
  <c r="U79" i="36"/>
  <c r="U170" i="34"/>
  <c r="Q186" i="34"/>
  <c r="Q63" i="36"/>
  <c r="Q79" i="36"/>
  <c r="Q170" i="34"/>
  <c r="N185" i="34"/>
  <c r="N169" i="34"/>
  <c r="N62" i="36"/>
  <c r="N78" i="36"/>
  <c r="AH186" i="34"/>
  <c r="AH170" i="34"/>
  <c r="AG186" i="34"/>
  <c r="AG170" i="34"/>
  <c r="U144" i="34"/>
  <c r="U90" i="34"/>
  <c r="S46" i="45" s="1"/>
  <c r="H90" i="34"/>
  <c r="F46" i="45" s="1"/>
  <c r="H144" i="34"/>
  <c r="AA144" i="34"/>
  <c r="AA90" i="34"/>
  <c r="Y46" i="45" s="1"/>
  <c r="R144" i="34"/>
  <c r="R90" i="34"/>
  <c r="P46" i="45" s="1"/>
  <c r="X144" i="34"/>
  <c r="X90" i="34"/>
  <c r="V46" i="45" s="1"/>
  <c r="S79" i="36"/>
  <c r="S186" i="34"/>
  <c r="S63" i="36"/>
  <c r="S170" i="34"/>
  <c r="I169" i="34"/>
  <c r="I62" i="36"/>
  <c r="I78" i="36"/>
  <c r="I185" i="34"/>
  <c r="Y62" i="36"/>
  <c r="Y185" i="34"/>
  <c r="Y78" i="36"/>
  <c r="Y169" i="34"/>
  <c r="M78" i="36"/>
  <c r="M185" i="34"/>
  <c r="M62" i="36"/>
  <c r="M169" i="34"/>
  <c r="D38" i="33"/>
  <c r="D4" i="45"/>
  <c r="D58" i="45" s="1"/>
  <c r="D23" i="45"/>
  <c r="D12" i="45"/>
  <c r="D13" i="45" s="1"/>
  <c r="E23" i="45"/>
  <c r="B15" i="45"/>
  <c r="C23" i="45"/>
  <c r="E10" i="45"/>
  <c r="E4" i="45" s="1"/>
  <c r="C38" i="33"/>
  <c r="C20" i="34"/>
  <c r="G86" i="39"/>
  <c r="G87" i="39"/>
  <c r="G88" i="39"/>
  <c r="G89" i="39"/>
  <c r="G90" i="39"/>
  <c r="G91" i="39"/>
  <c r="G92" i="39"/>
  <c r="G93" i="39"/>
  <c r="G94" i="39"/>
  <c r="G95" i="39"/>
  <c r="G96" i="39"/>
  <c r="H96" i="39" s="1"/>
  <c r="G97" i="39"/>
  <c r="G98" i="39"/>
  <c r="G99" i="39"/>
  <c r="G100" i="39"/>
  <c r="G101" i="39"/>
  <c r="G102" i="39"/>
  <c r="G85" i="39"/>
  <c r="H41" i="39"/>
  <c r="H45" i="39"/>
  <c r="H51" i="39"/>
  <c r="H53" i="39"/>
  <c r="H55" i="39"/>
  <c r="H57" i="39"/>
  <c r="G37" i="39"/>
  <c r="G38" i="39"/>
  <c r="G39" i="39"/>
  <c r="G40" i="39"/>
  <c r="G41" i="39"/>
  <c r="G42" i="39"/>
  <c r="G43" i="39"/>
  <c r="G44" i="39"/>
  <c r="G45" i="39"/>
  <c r="G46" i="39"/>
  <c r="G47" i="39"/>
  <c r="G48" i="39"/>
  <c r="G49" i="39"/>
  <c r="H49" i="39" s="1"/>
  <c r="G50" i="39"/>
  <c r="G51" i="39"/>
  <c r="G52" i="39"/>
  <c r="G53" i="39"/>
  <c r="G54" i="39"/>
  <c r="G55" i="39"/>
  <c r="G56" i="39"/>
  <c r="G57" i="39"/>
  <c r="G58" i="39"/>
  <c r="G59" i="39"/>
  <c r="H59" i="39" s="1"/>
  <c r="G36" i="39"/>
  <c r="D13" i="36"/>
  <c r="D53" i="46" s="1"/>
  <c r="C12" i="36"/>
  <c r="D11" i="36"/>
  <c r="D51" i="46" s="1"/>
  <c r="G9" i="39"/>
  <c r="H9" i="39" s="1"/>
  <c r="G10" i="39"/>
  <c r="G8" i="39"/>
  <c r="G6" i="39"/>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9" i="39"/>
  <c r="H95" i="39"/>
  <c r="H92" i="39"/>
  <c r="H90" i="39"/>
  <c r="H87" i="39"/>
  <c r="G104" i="39"/>
  <c r="G105" i="39"/>
  <c r="G106" i="39"/>
  <c r="G107" i="39"/>
  <c r="G108" i="39"/>
  <c r="G103" i="39"/>
  <c r="H74" i="39"/>
  <c r="H71" i="39"/>
  <c r="H67" i="39"/>
  <c r="H63" i="39"/>
  <c r="H62" i="39"/>
  <c r="H36" i="39"/>
  <c r="G61" i="39"/>
  <c r="G62" i="39"/>
  <c r="G63" i="39"/>
  <c r="G64" i="39"/>
  <c r="G65" i="39"/>
  <c r="G66" i="39"/>
  <c r="H66" i="39" s="1"/>
  <c r="G67" i="39"/>
  <c r="G68" i="39"/>
  <c r="G69" i="39"/>
  <c r="G70" i="39"/>
  <c r="H70" i="39" s="1"/>
  <c r="G71" i="39"/>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6"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T85" i="39" l="1"/>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H22" i="33" s="1"/>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10" i="33" s="1"/>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27" i="33" s="1"/>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99" i="46"/>
  <c r="E99" i="46" s="1"/>
  <c r="E83" i="46"/>
  <c r="D71" i="46"/>
  <c r="E53" i="46"/>
  <c r="D69" i="46"/>
  <c r="E51" i="46"/>
  <c r="E94" i="46"/>
  <c r="D110" i="46"/>
  <c r="E110" i="46" s="1"/>
  <c r="D109" i="46"/>
  <c r="E109" i="46" s="1"/>
  <c r="E93"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7" i="34"/>
  <c r="P89" i="34"/>
  <c r="P141" i="34"/>
  <c r="V137" i="34"/>
  <c r="V141" i="34"/>
  <c r="V89" i="34"/>
  <c r="AA89" i="34"/>
  <c r="AA141" i="34"/>
  <c r="AA137" i="34"/>
  <c r="X89" i="34"/>
  <c r="X141" i="34"/>
  <c r="X137" i="34"/>
  <c r="R89" i="34"/>
  <c r="R137" i="34"/>
  <c r="R141" i="34"/>
  <c r="AB141" i="34"/>
  <c r="AB89" i="34"/>
  <c r="AB137" i="34"/>
  <c r="Z141" i="34"/>
  <c r="Z89" i="34"/>
  <c r="Z137" i="34"/>
  <c r="J137" i="34"/>
  <c r="J141" i="34"/>
  <c r="J89" i="34"/>
  <c r="T141" i="34"/>
  <c r="T89" i="34"/>
  <c r="T137" i="34"/>
  <c r="H141" i="34"/>
  <c r="H137" i="34"/>
  <c r="H89" i="34"/>
  <c r="U89" i="34"/>
  <c r="U141" i="34"/>
  <c r="U137" i="34"/>
  <c r="P63" i="36"/>
  <c r="P79" i="36"/>
  <c r="P186" i="34"/>
  <c r="P170" i="34"/>
  <c r="S89" i="34"/>
  <c r="S141" i="34"/>
  <c r="S137" i="34"/>
  <c r="W137" i="34"/>
  <c r="W89" i="34"/>
  <c r="W141" i="34"/>
  <c r="Q141" i="34"/>
  <c r="Q137" i="34"/>
  <c r="Q89" i="34"/>
  <c r="L141" i="34"/>
  <c r="L89" i="34"/>
  <c r="L137" i="34"/>
  <c r="N141" i="34"/>
  <c r="N89" i="34"/>
  <c r="N137" i="34"/>
  <c r="O141" i="34"/>
  <c r="O137" i="34"/>
  <c r="O89" i="34"/>
  <c r="AC137" i="34"/>
  <c r="AC89" i="34"/>
  <c r="AC141" i="34"/>
  <c r="M141" i="34"/>
  <c r="M137" i="34"/>
  <c r="M89" i="34"/>
  <c r="K141" i="34"/>
  <c r="K137" i="34"/>
  <c r="K89" i="34"/>
  <c r="Y141" i="34"/>
  <c r="Y137" i="34"/>
  <c r="Y89" i="34"/>
  <c r="I89" i="34"/>
  <c r="I141" i="34"/>
  <c r="I137" i="34"/>
  <c r="D24" i="45"/>
  <c r="E24" i="45"/>
  <c r="D14" i="45"/>
  <c r="E12" i="45"/>
  <c r="B16" i="45"/>
  <c r="AB10" i="34" l="1"/>
  <c r="O10" i="34"/>
  <c r="M10" i="34"/>
  <c r="S10" i="34"/>
  <c r="Q10" i="34"/>
  <c r="W10" i="34"/>
  <c r="U10" i="34"/>
  <c r="AA10" i="34"/>
  <c r="Y10" i="34"/>
  <c r="H10" i="34"/>
  <c r="AC10" i="34"/>
  <c r="I10" i="34"/>
  <c r="N10" i="34"/>
  <c r="L10" i="34"/>
  <c r="R10" i="34"/>
  <c r="P10" i="34"/>
  <c r="V10" i="34"/>
  <c r="T10" i="34"/>
  <c r="Z10" i="34"/>
  <c r="X10" i="34"/>
  <c r="J10" i="34"/>
  <c r="K10" i="34"/>
  <c r="H54"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52" i="46"/>
  <c r="H43" i="33"/>
  <c r="H24" i="33"/>
  <c r="Q5" i="34"/>
  <c r="AA5" i="34"/>
  <c r="N5" i="34"/>
  <c r="P5" i="34"/>
  <c r="H5" i="34"/>
  <c r="T5" i="34"/>
  <c r="I5" i="34"/>
  <c r="X5" i="34"/>
  <c r="AB5" i="34"/>
  <c r="M5" i="34"/>
  <c r="U5" i="34"/>
  <c r="Y5" i="34"/>
  <c r="K5" i="34"/>
  <c r="AC5" i="34"/>
  <c r="L5" i="34"/>
  <c r="O5" i="34"/>
  <c r="J5" i="34"/>
  <c r="S5" i="34"/>
  <c r="R5" i="34"/>
  <c r="W5" i="34"/>
  <c r="V5" i="34"/>
  <c r="Z5" i="34"/>
  <c r="H11" i="33"/>
  <c r="H51"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49" i="46"/>
  <c r="H40" i="33"/>
  <c r="H45" i="46"/>
  <c r="H36" i="33"/>
  <c r="H46"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53" i="46"/>
  <c r="H44" i="33"/>
  <c r="D89" i="46"/>
  <c r="E71" i="46"/>
  <c r="E69" i="46"/>
  <c r="D87" i="46"/>
  <c r="P104" i="34"/>
  <c r="P120" i="34"/>
  <c r="E25" i="45"/>
  <c r="D25" i="45"/>
  <c r="B17" i="45"/>
  <c r="D15" i="45"/>
  <c r="E13" i="45"/>
  <c r="AG74" i="36" l="1"/>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1" i="34"/>
  <c r="BP74" i="36"/>
  <c r="BP115" i="34" s="1"/>
  <c r="AR58" i="36"/>
  <c r="AR99" i="34" s="1"/>
  <c r="AT74" i="36"/>
  <c r="AT115" i="34" s="1"/>
  <c r="AY58" i="36"/>
  <c r="AY99" i="34" s="1"/>
  <c r="BF181" i="34"/>
  <c r="BD181"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1" i="34"/>
  <c r="AX165" i="34"/>
  <c r="BM165" i="34"/>
  <c r="BL165" i="34"/>
  <c r="AZ181" i="34"/>
  <c r="AN165" i="34"/>
  <c r="BJ181" i="34"/>
  <c r="AL165" i="34"/>
  <c r="BI181" i="34"/>
  <c r="AO181" i="34"/>
  <c r="BG181" i="34"/>
  <c r="AU181" i="34"/>
  <c r="BP165" i="34"/>
  <c r="AX181" i="34"/>
  <c r="BM181" i="34"/>
  <c r="BL181" i="34"/>
  <c r="AZ165" i="34"/>
  <c r="AN181" i="34"/>
  <c r="BJ165" i="34"/>
  <c r="AL181" i="34"/>
  <c r="BI165" i="34"/>
  <c r="AO165" i="34"/>
  <c r="BG165" i="34"/>
  <c r="AU165"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5" i="34"/>
  <c r="BC165" i="34"/>
  <c r="AQ181" i="34"/>
  <c r="AT181" i="34"/>
  <c r="AY165" i="34"/>
  <c r="BN165" i="34"/>
  <c r="AP165" i="34"/>
  <c r="BA165" i="34"/>
  <c r="BH181" i="34"/>
  <c r="AV165" i="34"/>
  <c r="AJ181" i="34"/>
  <c r="BB165" i="34"/>
  <c r="AK165" i="34"/>
  <c r="BO181" i="34"/>
  <c r="BK58" i="36"/>
  <c r="BK99" i="34" s="1"/>
  <c r="BK165" i="34"/>
  <c r="BN181" i="34"/>
  <c r="AP181" i="34"/>
  <c r="BA181" i="34"/>
  <c r="BH165" i="34"/>
  <c r="AV181" i="34"/>
  <c r="AJ165" i="34"/>
  <c r="BB181" i="34"/>
  <c r="BE181" i="34"/>
  <c r="AK181" i="34"/>
  <c r="BO165" i="34"/>
  <c r="AQ165" i="34"/>
  <c r="BF58" i="36"/>
  <c r="BF99" i="34" s="1"/>
  <c r="AR181"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5" i="34"/>
  <c r="AS181" i="34"/>
  <c r="BP181" i="34"/>
  <c r="BD165" i="34"/>
  <c r="AR165" i="34"/>
  <c r="AT165" i="34"/>
  <c r="AW165" i="34"/>
  <c r="BK181" i="34"/>
  <c r="AY181" i="34"/>
  <c r="AM165" i="34"/>
  <c r="AS165" i="34"/>
  <c r="AM181" i="34"/>
  <c r="K181" i="34"/>
  <c r="T74" i="36"/>
  <c r="T115" i="34" s="1"/>
  <c r="L165" i="34"/>
  <c r="V165" i="34"/>
  <c r="J58" i="36"/>
  <c r="J99" i="34" s="1"/>
  <c r="AH181" i="34"/>
  <c r="M58" i="36"/>
  <c r="M99" i="34" s="1"/>
  <c r="O58" i="36"/>
  <c r="O99" i="34" s="1"/>
  <c r="AH165" i="34"/>
  <c r="P165" i="34"/>
  <c r="T165" i="34"/>
  <c r="AC181" i="34"/>
  <c r="X165" i="34"/>
  <c r="J165" i="34"/>
  <c r="AF181" i="34"/>
  <c r="AA58" i="36"/>
  <c r="AA99" i="34" s="1"/>
  <c r="S165" i="34"/>
  <c r="K74" i="36"/>
  <c r="K115" i="34" s="1"/>
  <c r="P58" i="36"/>
  <c r="P99" i="34" s="1"/>
  <c r="T181" i="34"/>
  <c r="AC74" i="36"/>
  <c r="AC115" i="34" s="1"/>
  <c r="X58" i="36"/>
  <c r="X99" i="34" s="1"/>
  <c r="J181" i="34"/>
  <c r="AF165" i="34"/>
  <c r="AA181" i="34"/>
  <c r="S74" i="36"/>
  <c r="S115" i="34" s="1"/>
  <c r="P74" i="36"/>
  <c r="P115" i="34" s="1"/>
  <c r="U58" i="36"/>
  <c r="U99" i="34" s="1"/>
  <c r="AC165" i="34"/>
  <c r="X74" i="36"/>
  <c r="X115" i="34" s="1"/>
  <c r="N165" i="34"/>
  <c r="W58" i="36"/>
  <c r="W99" i="34" s="1"/>
  <c r="AA74" i="36"/>
  <c r="AA115" i="34" s="1"/>
  <c r="S58" i="36"/>
  <c r="S99" i="34" s="1"/>
  <c r="T58" i="36"/>
  <c r="T99" i="34" s="1"/>
  <c r="P181" i="34"/>
  <c r="U181" i="34"/>
  <c r="AC58" i="36"/>
  <c r="AC99" i="34" s="1"/>
  <c r="X181" i="34"/>
  <c r="N58" i="36"/>
  <c r="N99" i="34" s="1"/>
  <c r="W74" i="36"/>
  <c r="W115" i="34" s="1"/>
  <c r="AA165" i="34"/>
  <c r="S181" i="34"/>
  <c r="K165" i="34"/>
  <c r="AB74" i="36"/>
  <c r="AB115" i="34" s="1"/>
  <c r="Z165" i="34"/>
  <c r="U165" i="34"/>
  <c r="Q58" i="36"/>
  <c r="Q99" i="34" s="1"/>
  <c r="R181" i="34"/>
  <c r="N74" i="36"/>
  <c r="N115" i="34" s="1"/>
  <c r="W181" i="34"/>
  <c r="H181" i="34"/>
  <c r="I181" i="34"/>
  <c r="M74" i="36"/>
  <c r="M115" i="34" s="1"/>
  <c r="AB58" i="36"/>
  <c r="AB99" i="34" s="1"/>
  <c r="Z181" i="34"/>
  <c r="U74" i="36"/>
  <c r="U115" i="34" s="1"/>
  <c r="Q181" i="34"/>
  <c r="R165" i="34"/>
  <c r="N181" i="34"/>
  <c r="W165" i="34"/>
  <c r="H74" i="36"/>
  <c r="H115" i="34" s="1"/>
  <c r="I58" i="36"/>
  <c r="I99" i="34" s="1"/>
  <c r="J74" i="36"/>
  <c r="J115" i="34" s="1"/>
  <c r="AB165" i="34"/>
  <c r="Z58" i="36"/>
  <c r="Z99" i="34" s="1"/>
  <c r="AE165" i="34"/>
  <c r="Q165" i="34"/>
  <c r="R58" i="36"/>
  <c r="R99" i="34" s="1"/>
  <c r="Y181" i="34"/>
  <c r="AD165" i="34"/>
  <c r="H58" i="36"/>
  <c r="H99" i="34" s="1"/>
  <c r="I74" i="36"/>
  <c r="I115" i="34" s="1"/>
  <c r="L74" i="36"/>
  <c r="L115" i="34" s="1"/>
  <c r="AB181" i="34"/>
  <c r="Z74" i="36"/>
  <c r="Z115" i="34" s="1"/>
  <c r="AE181" i="34"/>
  <c r="Q74" i="36"/>
  <c r="Q115" i="34" s="1"/>
  <c r="R74" i="36"/>
  <c r="R115" i="34" s="1"/>
  <c r="Y58" i="36"/>
  <c r="Y99" i="34" s="1"/>
  <c r="AD181" i="34"/>
  <c r="H165" i="34"/>
  <c r="I165" i="34"/>
  <c r="Y165" i="34"/>
  <c r="V74" i="36"/>
  <c r="V115" i="34" s="1"/>
  <c r="AG165" i="34"/>
  <c r="V181" i="34"/>
  <c r="AI165" i="34"/>
  <c r="M181" i="34"/>
  <c r="O181" i="34"/>
  <c r="K58" i="36"/>
  <c r="K99" i="34" s="1"/>
  <c r="AG181" i="34"/>
  <c r="L181" i="34"/>
  <c r="V58" i="36"/>
  <c r="V99" i="34" s="1"/>
  <c r="AI181" i="34"/>
  <c r="Y74" i="36"/>
  <c r="Y115" i="34" s="1"/>
  <c r="M165" i="34"/>
  <c r="O165"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9" i="34"/>
  <c r="Z72" i="36"/>
  <c r="Z113" i="34" s="1"/>
  <c r="O72" i="36"/>
  <c r="O113" i="34" s="1"/>
  <c r="J163" i="34"/>
  <c r="J179" i="34"/>
  <c r="J72" i="36"/>
  <c r="J113" i="34" s="1"/>
  <c r="J56" i="36"/>
  <c r="J97" i="34" s="1"/>
  <c r="R56" i="36"/>
  <c r="R97" i="34" s="1"/>
  <c r="V56" i="36"/>
  <c r="V97" i="34" s="1"/>
  <c r="Q72" i="36"/>
  <c r="Q113" i="34" s="1"/>
  <c r="R179" i="34"/>
  <c r="U179" i="34"/>
  <c r="AB72" i="36"/>
  <c r="AB113" i="34" s="1"/>
  <c r="AA163" i="34"/>
  <c r="S179" i="34"/>
  <c r="V163" i="34"/>
  <c r="V72" i="36"/>
  <c r="V113" i="34" s="1"/>
  <c r="AB163" i="34"/>
  <c r="AC72" i="36"/>
  <c r="AC113" i="34" s="1"/>
  <c r="Z163" i="34"/>
  <c r="R72" i="36"/>
  <c r="R113" i="34" s="1"/>
  <c r="AA179" i="34"/>
  <c r="Z56" i="36"/>
  <c r="Z97" i="34" s="1"/>
  <c r="Z179" i="34"/>
  <c r="P72" i="36"/>
  <c r="P113" i="34" s="1"/>
  <c r="O163" i="34"/>
  <c r="I179" i="34"/>
  <c r="S72" i="36"/>
  <c r="S113" i="34" s="1"/>
  <c r="X56" i="36"/>
  <c r="X97" i="34" s="1"/>
  <c r="N163" i="34"/>
  <c r="P163" i="34"/>
  <c r="T179" i="34"/>
  <c r="O179" i="34"/>
  <c r="I163" i="34"/>
  <c r="X163" i="34"/>
  <c r="W163" i="34"/>
  <c r="P179" i="34"/>
  <c r="AA56" i="36"/>
  <c r="AA97" i="34" s="1"/>
  <c r="X72" i="36"/>
  <c r="X113" i="34" s="1"/>
  <c r="P56" i="36"/>
  <c r="P97" i="34" s="1"/>
  <c r="U56" i="36"/>
  <c r="U97" i="34" s="1"/>
  <c r="L179" i="34"/>
  <c r="L56" i="36"/>
  <c r="L97" i="34" s="1"/>
  <c r="AB179" i="34"/>
  <c r="I56" i="36"/>
  <c r="I97" i="34" s="1"/>
  <c r="L163" i="34"/>
  <c r="Q179" i="34"/>
  <c r="Q163" i="34"/>
  <c r="S56" i="36"/>
  <c r="S97" i="34" s="1"/>
  <c r="K163" i="34"/>
  <c r="K179" i="34"/>
  <c r="AB56" i="36"/>
  <c r="AB97" i="34" s="1"/>
  <c r="U72" i="36"/>
  <c r="U113" i="34" s="1"/>
  <c r="S163" i="34"/>
  <c r="V179" i="34"/>
  <c r="W179" i="34"/>
  <c r="AA72" i="36"/>
  <c r="AA113" i="34" s="1"/>
  <c r="O56" i="36"/>
  <c r="O97" i="34" s="1"/>
  <c r="Q56" i="36"/>
  <c r="Q97" i="34" s="1"/>
  <c r="I72" i="36"/>
  <c r="I113" i="34" s="1"/>
  <c r="R163" i="34"/>
  <c r="L72" i="36"/>
  <c r="L113" i="34" s="1"/>
  <c r="U163" i="34"/>
  <c r="T56" i="36"/>
  <c r="T97" i="34" s="1"/>
  <c r="N179" i="34"/>
  <c r="T72" i="36"/>
  <c r="T113" i="34" s="1"/>
  <c r="AC179" i="34"/>
  <c r="N72" i="36"/>
  <c r="N113" i="34" s="1"/>
  <c r="K56" i="36"/>
  <c r="K97" i="34" s="1"/>
  <c r="N56" i="36"/>
  <c r="N97" i="34" s="1"/>
  <c r="K72" i="36"/>
  <c r="K113" i="34" s="1"/>
  <c r="W72" i="36"/>
  <c r="W113" i="34" s="1"/>
  <c r="W56" i="36"/>
  <c r="W97" i="34" s="1"/>
  <c r="H179" i="34"/>
  <c r="M179" i="34"/>
  <c r="H56" i="36"/>
  <c r="H97" i="34" s="1"/>
  <c r="M56" i="36"/>
  <c r="M97" i="34" s="1"/>
  <c r="H163" i="34"/>
  <c r="M72" i="36"/>
  <c r="M113" i="34" s="1"/>
  <c r="T163" i="34"/>
  <c r="H72" i="36"/>
  <c r="H113" i="34" s="1"/>
  <c r="M163" i="34"/>
  <c r="Y56" i="36"/>
  <c r="Y97" i="34" s="1"/>
  <c r="AC163" i="34"/>
  <c r="Y163" i="34"/>
  <c r="Y72" i="36"/>
  <c r="Y113" i="34" s="1"/>
  <c r="AC56" i="36"/>
  <c r="AC97" i="34" s="1"/>
  <c r="Y179"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6"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6" i="34"/>
  <c r="AO182" i="34"/>
  <c r="BD182" i="34"/>
  <c r="BO166" i="34"/>
  <c r="BC166" i="34"/>
  <c r="AQ182" i="34"/>
  <c r="BA166" i="34"/>
  <c r="AZ166" i="34"/>
  <c r="BJ166" i="34"/>
  <c r="AX166" i="34"/>
  <c r="AL182" i="34"/>
  <c r="BF182" i="34"/>
  <c r="BB59" i="36"/>
  <c r="BB100" i="34" s="1"/>
  <c r="BL182" i="34"/>
  <c r="BG182" i="34"/>
  <c r="BI182" i="34"/>
  <c r="AP166" i="34"/>
  <c r="BM182" i="34"/>
  <c r="AO166" i="34"/>
  <c r="BD166" i="34"/>
  <c r="BO182" i="34"/>
  <c r="BC182" i="34"/>
  <c r="AQ166" i="34"/>
  <c r="BA182" i="34"/>
  <c r="AZ182" i="34"/>
  <c r="BJ182" i="34"/>
  <c r="AX182" i="34"/>
  <c r="AL166" i="34"/>
  <c r="BL59" i="36"/>
  <c r="BL100" i="34" s="1"/>
  <c r="BH182"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6"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2" i="34"/>
  <c r="BI59" i="36"/>
  <c r="BI100" i="34" s="1"/>
  <c r="AN182" i="34"/>
  <c r="BE166" i="34"/>
  <c r="AV166" i="34"/>
  <c r="BK182" i="34"/>
  <c r="AY182" i="34"/>
  <c r="AM166" i="34"/>
  <c r="AS182" i="34"/>
  <c r="BP166" i="34"/>
  <c r="AR182" i="34"/>
  <c r="BE182" i="34"/>
  <c r="AV182" i="34"/>
  <c r="BK166" i="34"/>
  <c r="AY166" i="34"/>
  <c r="AM182" i="34"/>
  <c r="AS166" i="34"/>
  <c r="BP182" i="34"/>
  <c r="AR166" i="34"/>
  <c r="BF166" i="34"/>
  <c r="AT166" i="34"/>
  <c r="AJ59" i="36"/>
  <c r="AJ100" i="34" s="1"/>
  <c r="AW182" i="34"/>
  <c r="AU182" i="34"/>
  <c r="BB166"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6" i="34"/>
  <c r="BL166" i="34"/>
  <c r="AN166" i="34"/>
  <c r="BG166" i="34"/>
  <c r="AU166" i="34"/>
  <c r="BI166" i="34"/>
  <c r="AK182" i="34"/>
  <c r="BH166" i="34"/>
  <c r="AJ166" i="34"/>
  <c r="BN182" i="34"/>
  <c r="BB182" i="34"/>
  <c r="AP182" i="34"/>
  <c r="AJ182" i="34"/>
  <c r="M75" i="36"/>
  <c r="M116" i="34" s="1"/>
  <c r="AI182" i="34"/>
  <c r="Z166" i="34"/>
  <c r="V59" i="36"/>
  <c r="V100" i="34" s="1"/>
  <c r="AD166" i="34"/>
  <c r="I182" i="34"/>
  <c r="P166" i="34"/>
  <c r="Q166" i="34"/>
  <c r="H59" i="36"/>
  <c r="H100" i="34" s="1"/>
  <c r="AA59" i="36"/>
  <c r="AA100" i="34" s="1"/>
  <c r="Z59" i="36"/>
  <c r="Z100" i="34" s="1"/>
  <c r="M59" i="36"/>
  <c r="M100" i="34" s="1"/>
  <c r="AI166" i="34"/>
  <c r="Z75" i="36"/>
  <c r="Z116" i="34" s="1"/>
  <c r="V166" i="34"/>
  <c r="AD182" i="34"/>
  <c r="I166" i="34"/>
  <c r="P182" i="34"/>
  <c r="Q59" i="36"/>
  <c r="Q100" i="34" s="1"/>
  <c r="X75" i="36"/>
  <c r="X116" i="34" s="1"/>
  <c r="W182" i="34"/>
  <c r="S75" i="36"/>
  <c r="S116" i="34" s="1"/>
  <c r="K59" i="36"/>
  <c r="K100" i="34" s="1"/>
  <c r="AC59" i="36"/>
  <c r="AC100" i="34" s="1"/>
  <c r="AF182" i="34"/>
  <c r="I75" i="36"/>
  <c r="I116" i="34" s="1"/>
  <c r="AB182" i="34"/>
  <c r="L166" i="34"/>
  <c r="U182" i="34"/>
  <c r="N166" i="34"/>
  <c r="W75" i="36"/>
  <c r="W116" i="34" s="1"/>
  <c r="S182" i="34"/>
  <c r="K182" i="34"/>
  <c r="AC75" i="36"/>
  <c r="AC116" i="34" s="1"/>
  <c r="AF166" i="34"/>
  <c r="I59" i="36"/>
  <c r="I100" i="34" s="1"/>
  <c r="AB166" i="34"/>
  <c r="L75" i="36"/>
  <c r="L116" i="34" s="1"/>
  <c r="T75" i="36"/>
  <c r="T116" i="34" s="1"/>
  <c r="J59" i="36"/>
  <c r="J100" i="34" s="1"/>
  <c r="Q182" i="34"/>
  <c r="W166" i="34"/>
  <c r="S59" i="36"/>
  <c r="S100" i="34" s="1"/>
  <c r="K75" i="36"/>
  <c r="K116" i="34" s="1"/>
  <c r="AC166" i="34"/>
  <c r="Y182" i="34"/>
  <c r="O75" i="36"/>
  <c r="O116" i="34" s="1"/>
  <c r="AB75" i="36"/>
  <c r="AB116" i="34" s="1"/>
  <c r="L59" i="36"/>
  <c r="L100" i="34" s="1"/>
  <c r="AA75" i="36"/>
  <c r="AA116" i="34" s="1"/>
  <c r="W59" i="36"/>
  <c r="W100" i="34" s="1"/>
  <c r="S166" i="34"/>
  <c r="K166" i="34"/>
  <c r="AC182" i="34"/>
  <c r="Y59" i="36"/>
  <c r="Y100" i="34" s="1"/>
  <c r="O166" i="34"/>
  <c r="AB59" i="36"/>
  <c r="AB100" i="34" s="1"/>
  <c r="L182" i="34"/>
  <c r="H182" i="34"/>
  <c r="AH182" i="34"/>
  <c r="T166" i="34"/>
  <c r="AE182" i="34"/>
  <c r="Y166" i="34"/>
  <c r="O59" i="36"/>
  <c r="O100" i="34" s="1"/>
  <c r="U166" i="34"/>
  <c r="AG166" i="34"/>
  <c r="V182" i="34"/>
  <c r="R182" i="34"/>
  <c r="X166" i="34"/>
  <c r="R166" i="34"/>
  <c r="P59" i="36"/>
  <c r="P100" i="34" s="1"/>
  <c r="H75" i="36"/>
  <c r="H116" i="34" s="1"/>
  <c r="AH166" i="34"/>
  <c r="T59" i="36"/>
  <c r="T100" i="34" s="1"/>
  <c r="R75" i="36"/>
  <c r="R116" i="34" s="1"/>
  <c r="AE166" i="34"/>
  <c r="Y75" i="36"/>
  <c r="Y116" i="34" s="1"/>
  <c r="O182" i="34"/>
  <c r="X59" i="36"/>
  <c r="X100" i="34" s="1"/>
  <c r="U75" i="36"/>
  <c r="U116" i="34" s="1"/>
  <c r="J166" i="34"/>
  <c r="H166" i="34"/>
  <c r="N182" i="34"/>
  <c r="T182" i="34"/>
  <c r="R59" i="36"/>
  <c r="R100" i="34" s="1"/>
  <c r="AA166" i="34"/>
  <c r="J75" i="36"/>
  <c r="J116" i="34" s="1"/>
  <c r="AG182" i="34"/>
  <c r="X182" i="34"/>
  <c r="U59" i="36"/>
  <c r="U100" i="34" s="1"/>
  <c r="N75" i="36"/>
  <c r="N116" i="34" s="1"/>
  <c r="M182" i="34"/>
  <c r="N59" i="36"/>
  <c r="N100" i="34" s="1"/>
  <c r="Z182" i="34"/>
  <c r="V75" i="36"/>
  <c r="V116" i="34" s="1"/>
  <c r="AA182" i="34"/>
  <c r="J182" i="34"/>
  <c r="P75" i="36"/>
  <c r="P116" i="34" s="1"/>
  <c r="Q75" i="36"/>
  <c r="Q116" i="34" s="1"/>
  <c r="M166" i="34"/>
  <c r="Q158" i="34"/>
  <c r="Z51" i="36"/>
  <c r="Z92" i="34" s="1"/>
  <c r="S158" i="34"/>
  <c r="N67" i="36"/>
  <c r="N108" i="34" s="1"/>
  <c r="V67" i="36"/>
  <c r="V108" i="34" s="1"/>
  <c r="W51" i="36"/>
  <c r="W92" i="34" s="1"/>
  <c r="L174" i="34"/>
  <c r="AB51" i="36"/>
  <c r="AB92" i="34" s="1"/>
  <c r="I158" i="34"/>
  <c r="O174" i="34"/>
  <c r="Q174" i="34"/>
  <c r="I67" i="36"/>
  <c r="I108" i="34" s="1"/>
  <c r="O67" i="36"/>
  <c r="O108" i="34" s="1"/>
  <c r="P51" i="36"/>
  <c r="P92" i="34" s="1"/>
  <c r="K67" i="36"/>
  <c r="K108" i="34" s="1"/>
  <c r="Y174" i="34"/>
  <c r="AC174" i="34"/>
  <c r="W67" i="36"/>
  <c r="W108" i="34" s="1"/>
  <c r="AA158" i="34"/>
  <c r="P174" i="34"/>
  <c r="K158" i="34"/>
  <c r="Y51" i="36"/>
  <c r="Y92" i="34" s="1"/>
  <c r="S51" i="36"/>
  <c r="S92" i="34" s="1"/>
  <c r="Z67" i="36"/>
  <c r="Z108" i="34" s="1"/>
  <c r="AA51" i="36"/>
  <c r="AA92" i="34" s="1"/>
  <c r="P67" i="36"/>
  <c r="P108" i="34" s="1"/>
  <c r="K51" i="36"/>
  <c r="K92" i="34" s="1"/>
  <c r="Y67" i="36"/>
  <c r="Y108" i="34" s="1"/>
  <c r="AC158" i="34"/>
  <c r="AC67" i="36"/>
  <c r="AC108" i="34" s="1"/>
  <c r="N158" i="34"/>
  <c r="H51" i="36"/>
  <c r="H92" i="34" s="1"/>
  <c r="AB67" i="36"/>
  <c r="AB108" i="34" s="1"/>
  <c r="L51" i="36"/>
  <c r="L92" i="34" s="1"/>
  <c r="AB158" i="34"/>
  <c r="V51" i="36"/>
  <c r="V92" i="34" s="1"/>
  <c r="P158" i="34"/>
  <c r="K174" i="34"/>
  <c r="Y158" i="34"/>
  <c r="AC51" i="36"/>
  <c r="AC92" i="34" s="1"/>
  <c r="Q67" i="36"/>
  <c r="Q108" i="34" s="1"/>
  <c r="L158" i="34"/>
  <c r="S174" i="34"/>
  <c r="AA67" i="36"/>
  <c r="AA108" i="34" s="1"/>
  <c r="J158" i="34"/>
  <c r="R174" i="34"/>
  <c r="T174" i="34"/>
  <c r="X67" i="36"/>
  <c r="X108" i="34" s="1"/>
  <c r="Q51" i="36"/>
  <c r="Q92" i="34" s="1"/>
  <c r="O158" i="34"/>
  <c r="I51" i="36"/>
  <c r="I92" i="34" s="1"/>
  <c r="Z174" i="34"/>
  <c r="N174" i="34"/>
  <c r="J51" i="36"/>
  <c r="J92" i="34" s="1"/>
  <c r="R158" i="34"/>
  <c r="T67" i="36"/>
  <c r="T108" i="34" s="1"/>
  <c r="X51" i="36"/>
  <c r="X92" i="34" s="1"/>
  <c r="W158" i="34"/>
  <c r="AA174" i="34"/>
  <c r="J174" i="34"/>
  <c r="T51" i="36"/>
  <c r="T92" i="34" s="1"/>
  <c r="X158" i="34"/>
  <c r="H67" i="36"/>
  <c r="H108" i="34" s="1"/>
  <c r="L67" i="36"/>
  <c r="L108" i="34" s="1"/>
  <c r="U67" i="36"/>
  <c r="U108" i="34" s="1"/>
  <c r="I174" i="34"/>
  <c r="R51" i="36"/>
  <c r="R92" i="34" s="1"/>
  <c r="AB174" i="34"/>
  <c r="V174" i="34"/>
  <c r="J67" i="36"/>
  <c r="J108" i="34" s="1"/>
  <c r="R67" i="36"/>
  <c r="R108" i="34" s="1"/>
  <c r="T158" i="34"/>
  <c r="X174" i="34"/>
  <c r="M67" i="36"/>
  <c r="M108" i="34" s="1"/>
  <c r="Z158" i="34"/>
  <c r="S67" i="36"/>
  <c r="S108" i="34" s="1"/>
  <c r="N51" i="36"/>
  <c r="N92" i="34" s="1"/>
  <c r="M174" i="34"/>
  <c r="U158" i="34"/>
  <c r="H174" i="34"/>
  <c r="U51" i="36"/>
  <c r="U92" i="34" s="1"/>
  <c r="W174" i="34"/>
  <c r="O51" i="36"/>
  <c r="O92" i="34" s="1"/>
  <c r="V158" i="34"/>
  <c r="M158" i="34"/>
  <c r="U174" i="34"/>
  <c r="H158"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80" i="34"/>
  <c r="AA57" i="36"/>
  <c r="AA98" i="34" s="1"/>
  <c r="AA73" i="36"/>
  <c r="AA114" i="34" s="1"/>
  <c r="Z164" i="34"/>
  <c r="V73" i="36"/>
  <c r="V114" i="34" s="1"/>
  <c r="H57" i="36"/>
  <c r="H98" i="34" s="1"/>
  <c r="AA164" i="34"/>
  <c r="H73" i="36"/>
  <c r="H114" i="34" s="1"/>
  <c r="N73" i="36"/>
  <c r="N114" i="34" s="1"/>
  <c r="Z73" i="36"/>
  <c r="Z114" i="34" s="1"/>
  <c r="J180" i="34"/>
  <c r="T180" i="34"/>
  <c r="Z180" i="34"/>
  <c r="J57" i="36"/>
  <c r="J98" i="34" s="1"/>
  <c r="T57" i="36"/>
  <c r="T98" i="34" s="1"/>
  <c r="V164" i="34"/>
  <c r="N180" i="34"/>
  <c r="AB73" i="36"/>
  <c r="AB114" i="34" s="1"/>
  <c r="Z57" i="36"/>
  <c r="Z98" i="34" s="1"/>
  <c r="J164" i="34"/>
  <c r="T73" i="36"/>
  <c r="T114" i="34" s="1"/>
  <c r="W180" i="34"/>
  <c r="N164" i="34"/>
  <c r="AB180" i="34"/>
  <c r="W57" i="36"/>
  <c r="W98" i="34" s="1"/>
  <c r="J73" i="36"/>
  <c r="J114" i="34" s="1"/>
  <c r="T164" i="34"/>
  <c r="K180" i="34"/>
  <c r="AB164" i="34"/>
  <c r="R164" i="34"/>
  <c r="P57" i="36"/>
  <c r="P98" i="34" s="1"/>
  <c r="X57" i="36"/>
  <c r="X98" i="34" s="1"/>
  <c r="AB57" i="36"/>
  <c r="AB98" i="34" s="1"/>
  <c r="R57" i="36"/>
  <c r="R98" i="34" s="1"/>
  <c r="P164" i="34"/>
  <c r="X73" i="36"/>
  <c r="X114" i="34" s="1"/>
  <c r="AC180" i="34"/>
  <c r="K73" i="36"/>
  <c r="K114" i="34" s="1"/>
  <c r="R180" i="34"/>
  <c r="P73" i="36"/>
  <c r="P114" i="34" s="1"/>
  <c r="X164" i="34"/>
  <c r="AC164" i="34"/>
  <c r="R73" i="36"/>
  <c r="R114" i="34" s="1"/>
  <c r="P180" i="34"/>
  <c r="X180" i="34"/>
  <c r="AC73" i="36"/>
  <c r="AC114" i="34" s="1"/>
  <c r="N57" i="36"/>
  <c r="N98" i="34" s="1"/>
  <c r="V180" i="34"/>
  <c r="H164" i="34"/>
  <c r="AA180" i="34"/>
  <c r="AC57" i="36"/>
  <c r="AC98" i="34" s="1"/>
  <c r="K164" i="34"/>
  <c r="Y73" i="36"/>
  <c r="Y114" i="34" s="1"/>
  <c r="Y164" i="34"/>
  <c r="Y180" i="34"/>
  <c r="U73" i="36"/>
  <c r="U114" i="34" s="1"/>
  <c r="Y57" i="36"/>
  <c r="Y98" i="34" s="1"/>
  <c r="W164" i="34"/>
  <c r="W73" i="36"/>
  <c r="W114" i="34" s="1"/>
  <c r="U57" i="36"/>
  <c r="U98" i="34" s="1"/>
  <c r="I180" i="34"/>
  <c r="M57" i="36"/>
  <c r="M98" i="34" s="1"/>
  <c r="I57" i="36"/>
  <c r="I98" i="34" s="1"/>
  <c r="I73" i="36"/>
  <c r="I114" i="34" s="1"/>
  <c r="S180" i="34"/>
  <c r="L164" i="34"/>
  <c r="S57" i="36"/>
  <c r="S98" i="34" s="1"/>
  <c r="L73" i="36"/>
  <c r="L114" i="34" s="1"/>
  <c r="M73" i="36"/>
  <c r="M114" i="34" s="1"/>
  <c r="S73" i="36"/>
  <c r="S114" i="34" s="1"/>
  <c r="L180" i="34"/>
  <c r="S164" i="34"/>
  <c r="L57" i="36"/>
  <c r="L98" i="34" s="1"/>
  <c r="O180" i="34"/>
  <c r="Q57" i="36"/>
  <c r="Q98" i="34" s="1"/>
  <c r="Q180" i="34"/>
  <c r="O57" i="36"/>
  <c r="O98" i="34" s="1"/>
  <c r="M164" i="34"/>
  <c r="O73" i="36"/>
  <c r="O114" i="34" s="1"/>
  <c r="Q164" i="34"/>
  <c r="O164" i="34"/>
  <c r="Q73" i="36"/>
  <c r="Q114" i="34" s="1"/>
  <c r="U164" i="34"/>
  <c r="I164" i="34"/>
  <c r="M180" i="34"/>
  <c r="U180" i="34"/>
  <c r="R157" i="34"/>
  <c r="V157" i="34"/>
  <c r="K157" i="34"/>
  <c r="AB157" i="34"/>
  <c r="Q50" i="36"/>
  <c r="Q91" i="34" s="1"/>
  <c r="X66" i="36"/>
  <c r="X107" i="34" s="1"/>
  <c r="H157" i="34"/>
  <c r="AB50" i="36"/>
  <c r="AB91" i="34" s="1"/>
  <c r="R66" i="36"/>
  <c r="R107" i="34" s="1"/>
  <c r="V173" i="34"/>
  <c r="K50" i="36"/>
  <c r="K91" i="34" s="1"/>
  <c r="AB66" i="36"/>
  <c r="AB107" i="34" s="1"/>
  <c r="Q66" i="36"/>
  <c r="Q107" i="34" s="1"/>
  <c r="X50" i="36"/>
  <c r="X91" i="34" s="1"/>
  <c r="H173" i="34"/>
  <c r="X157" i="34"/>
  <c r="O173" i="34"/>
  <c r="S173" i="34"/>
  <c r="J157" i="34"/>
  <c r="AA157" i="34"/>
  <c r="L50" i="36"/>
  <c r="L91" i="34" s="1"/>
  <c r="AC50" i="36"/>
  <c r="AC91" i="34" s="1"/>
  <c r="T50" i="36"/>
  <c r="T91" i="34" s="1"/>
  <c r="V66" i="36"/>
  <c r="V107" i="34" s="1"/>
  <c r="O66" i="36"/>
  <c r="O107" i="34" s="1"/>
  <c r="S157" i="34"/>
  <c r="J66" i="36"/>
  <c r="J107" i="34" s="1"/>
  <c r="AA173" i="34"/>
  <c r="L157" i="34"/>
  <c r="AC66" i="36"/>
  <c r="AC107" i="34" s="1"/>
  <c r="T173" i="34"/>
  <c r="Q173" i="34"/>
  <c r="Y50" i="36"/>
  <c r="Y91" i="34" s="1"/>
  <c r="O157" i="34"/>
  <c r="S66" i="36"/>
  <c r="S107" i="34" s="1"/>
  <c r="J50" i="36"/>
  <c r="J91" i="34" s="1"/>
  <c r="AA50" i="36"/>
  <c r="AA91" i="34" s="1"/>
  <c r="L66" i="36"/>
  <c r="L107" i="34" s="1"/>
  <c r="AC157" i="34"/>
  <c r="T66" i="36"/>
  <c r="T107" i="34" s="1"/>
  <c r="U157" i="34"/>
  <c r="Y173" i="34"/>
  <c r="O50" i="36"/>
  <c r="O91" i="34" s="1"/>
  <c r="S50" i="36"/>
  <c r="S91" i="34" s="1"/>
  <c r="J173" i="34"/>
  <c r="AA66" i="36"/>
  <c r="AA107" i="34" s="1"/>
  <c r="L173" i="34"/>
  <c r="AC173" i="34"/>
  <c r="T157" i="34"/>
  <c r="Y66" i="36"/>
  <c r="Y107" i="34" s="1"/>
  <c r="I50" i="36"/>
  <c r="I91" i="34" s="1"/>
  <c r="Z157" i="34"/>
  <c r="P173" i="34"/>
  <c r="W173" i="34"/>
  <c r="N173" i="34"/>
  <c r="M66" i="36"/>
  <c r="M107" i="34" s="1"/>
  <c r="R173" i="34"/>
  <c r="Y157" i="34"/>
  <c r="I66" i="36"/>
  <c r="I107" i="34" s="1"/>
  <c r="Z66" i="36"/>
  <c r="Z107" i="34" s="1"/>
  <c r="P50" i="36"/>
  <c r="P91" i="34" s="1"/>
  <c r="W157" i="34"/>
  <c r="N50" i="36"/>
  <c r="N91" i="34" s="1"/>
  <c r="M157" i="34"/>
  <c r="K66" i="36"/>
  <c r="K107" i="34" s="1"/>
  <c r="U50" i="36"/>
  <c r="U91" i="34" s="1"/>
  <c r="I173" i="34"/>
  <c r="Z50" i="36"/>
  <c r="Z91" i="34" s="1"/>
  <c r="P157" i="34"/>
  <c r="W66" i="36"/>
  <c r="W107" i="34" s="1"/>
  <c r="N157" i="34"/>
  <c r="M173" i="34"/>
  <c r="H66" i="36"/>
  <c r="H107" i="34" s="1"/>
  <c r="U173" i="34"/>
  <c r="I157" i="34"/>
  <c r="Z173" i="34"/>
  <c r="P66" i="36"/>
  <c r="P107" i="34" s="1"/>
  <c r="W50" i="36"/>
  <c r="W91" i="34" s="1"/>
  <c r="N66" i="36"/>
  <c r="N107" i="34" s="1"/>
  <c r="M50" i="36"/>
  <c r="M91" i="34" s="1"/>
  <c r="U66" i="36"/>
  <c r="U107" i="34" s="1"/>
  <c r="V50" i="36"/>
  <c r="V91" i="34" s="1"/>
  <c r="K173" i="34"/>
  <c r="AB173" i="34"/>
  <c r="Q157" i="34"/>
  <c r="X173"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1" i="34"/>
  <c r="BI177" i="34"/>
  <c r="AK177" i="34"/>
  <c r="AM161" i="34"/>
  <c r="AW177" i="34"/>
  <c r="BL161" i="34"/>
  <c r="AZ177" i="34"/>
  <c r="AN177" i="34"/>
  <c r="AY177" i="34"/>
  <c r="BJ161" i="34"/>
  <c r="AT161" i="34"/>
  <c r="AT177" i="34"/>
  <c r="AO54" i="36"/>
  <c r="AO95" i="34" s="1"/>
  <c r="AQ54" i="36"/>
  <c r="AQ95" i="34" s="1"/>
  <c r="AP177" i="34"/>
  <c r="BP54" i="36"/>
  <c r="BP95" i="34" s="1"/>
  <c r="BN70" i="36"/>
  <c r="BN111" i="34" s="1"/>
  <c r="BN54" i="36"/>
  <c r="BN95" i="34" s="1"/>
  <c r="BP161" i="34"/>
  <c r="BE177" i="34"/>
  <c r="BL70" i="36"/>
  <c r="BL111" i="34" s="1"/>
  <c r="AT70" i="36"/>
  <c r="AT111" i="34" s="1"/>
  <c r="AW54" i="36"/>
  <c r="AW95" i="34" s="1"/>
  <c r="AN54" i="36"/>
  <c r="AN95" i="34" s="1"/>
  <c r="BI161" i="34"/>
  <c r="AK161" i="34"/>
  <c r="AM177" i="34"/>
  <c r="AW161" i="34"/>
  <c r="BL177" i="34"/>
  <c r="AZ161" i="34"/>
  <c r="AN161" i="34"/>
  <c r="AY161" i="34"/>
  <c r="BJ177" i="34"/>
  <c r="BH54" i="36"/>
  <c r="BH95" i="34" s="1"/>
  <c r="AJ70" i="36"/>
  <c r="AJ111" i="34" s="1"/>
  <c r="AP54" i="36"/>
  <c r="AP95" i="34" s="1"/>
  <c r="AS70" i="36"/>
  <c r="AS111" i="34" s="1"/>
  <c r="BK54" i="36"/>
  <c r="BK95" i="34" s="1"/>
  <c r="BD54" i="36"/>
  <c r="BD95" i="34" s="1"/>
  <c r="BD161" i="34"/>
  <c r="AS161"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1" i="34"/>
  <c r="BN177" i="34"/>
  <c r="AL177" i="34"/>
  <c r="AK70" i="36"/>
  <c r="AK111" i="34" s="1"/>
  <c r="BG54" i="36"/>
  <c r="BG95" i="34" s="1"/>
  <c r="BA54" i="36"/>
  <c r="BA95" i="34" s="1"/>
  <c r="BO54" i="36"/>
  <c r="BO95" i="34" s="1"/>
  <c r="BM54" i="36"/>
  <c r="BM95" i="34" s="1"/>
  <c r="BB54" i="36"/>
  <c r="BB95" i="34" s="1"/>
  <c r="AR54" i="36"/>
  <c r="AR95" i="34" s="1"/>
  <c r="BK70" i="36"/>
  <c r="BK111" i="34" s="1"/>
  <c r="BN161" i="34"/>
  <c r="BC177" i="34"/>
  <c r="AN70" i="36"/>
  <c r="AN111" i="34" s="1"/>
  <c r="AM54" i="36"/>
  <c r="AM95" i="34" s="1"/>
  <c r="BG161" i="34"/>
  <c r="BA177" i="34"/>
  <c r="BO161" i="34"/>
  <c r="BM177" i="34"/>
  <c r="AO161" i="34"/>
  <c r="BH161" i="34"/>
  <c r="AV177" i="34"/>
  <c r="AJ161" i="34"/>
  <c r="AQ161" i="34"/>
  <c r="BB161" i="34"/>
  <c r="AP161" i="34"/>
  <c r="BH177" i="34"/>
  <c r="AQ177" i="34"/>
  <c r="BE54" i="36"/>
  <c r="BE95" i="34" s="1"/>
  <c r="AL70" i="36"/>
  <c r="AL111" i="34" s="1"/>
  <c r="AX54" i="36"/>
  <c r="AX95" i="34" s="1"/>
  <c r="BE161" i="34"/>
  <c r="BP177" i="34"/>
  <c r="AX177" i="34"/>
  <c r="AW70" i="36"/>
  <c r="AW111" i="34" s="1"/>
  <c r="BI54" i="36"/>
  <c r="BI95" i="34" s="1"/>
  <c r="BG177" i="34"/>
  <c r="BA161" i="34"/>
  <c r="BO177" i="34"/>
  <c r="BM161" i="34"/>
  <c r="AO177" i="34"/>
  <c r="AV161" i="34"/>
  <c r="AJ177" i="34"/>
  <c r="BB177" i="34"/>
  <c r="BD70" i="36"/>
  <c r="BD111" i="34" s="1"/>
  <c r="AX70" i="36"/>
  <c r="AX111" i="34" s="1"/>
  <c r="AR70" i="36"/>
  <c r="AR111" i="34" s="1"/>
  <c r="AR161" i="34"/>
  <c r="AL161" i="34"/>
  <c r="AR177" i="34"/>
  <c r="BI70" i="36"/>
  <c r="BI111" i="34" s="1"/>
  <c r="AT54" i="36"/>
  <c r="AT95" i="34" s="1"/>
  <c r="AU54" i="36"/>
  <c r="AU95" i="34" s="1"/>
  <c r="AU177" i="34"/>
  <c r="AZ54" i="36"/>
  <c r="AZ95" i="34" s="1"/>
  <c r="AU70" i="36"/>
  <c r="AU111" i="34" s="1"/>
  <c r="AS54" i="36"/>
  <c r="AS95" i="34" s="1"/>
  <c r="BC70" i="36"/>
  <c r="BC111" i="34" s="1"/>
  <c r="BE70" i="36"/>
  <c r="BE111" i="34" s="1"/>
  <c r="BP70" i="36"/>
  <c r="BP111" i="34" s="1"/>
  <c r="AL54" i="36"/>
  <c r="AL95" i="34" s="1"/>
  <c r="AX161" i="34"/>
  <c r="BD177" i="34"/>
  <c r="AZ70" i="36"/>
  <c r="AZ111" i="34" s="1"/>
  <c r="BJ70" i="36"/>
  <c r="BJ111" i="34" s="1"/>
  <c r="BL54" i="36"/>
  <c r="BL95" i="34" s="1"/>
  <c r="AY54" i="36"/>
  <c r="AY95" i="34" s="1"/>
  <c r="AU161" i="34"/>
  <c r="AS177" i="34"/>
  <c r="BK161" i="34"/>
  <c r="BK177" i="34"/>
  <c r="AM70" i="36"/>
  <c r="AM111" i="34" s="1"/>
  <c r="BF54" i="36"/>
  <c r="BF95" i="34" s="1"/>
  <c r="BF177" i="34"/>
  <c r="BF70" i="36"/>
  <c r="BF111" i="34" s="1"/>
  <c r="AF177" i="34"/>
  <c r="AD161" i="34"/>
  <c r="X54" i="36"/>
  <c r="X95" i="34" s="1"/>
  <c r="AC161" i="34"/>
  <c r="L54" i="36"/>
  <c r="L95" i="34" s="1"/>
  <c r="Q177" i="34"/>
  <c r="R161" i="34"/>
  <c r="AF161" i="34"/>
  <c r="AI161" i="34"/>
  <c r="AD177" i="34"/>
  <c r="X161" i="34"/>
  <c r="W54" i="36"/>
  <c r="W95" i="34" s="1"/>
  <c r="L161" i="34"/>
  <c r="AE177" i="34"/>
  <c r="H54" i="36"/>
  <c r="H95" i="34" s="1"/>
  <c r="AB70" i="36"/>
  <c r="AB111" i="34" s="1"/>
  <c r="AA70" i="36"/>
  <c r="AA111" i="34" s="1"/>
  <c r="W70" i="36"/>
  <c r="W111" i="34" s="1"/>
  <c r="L177" i="34"/>
  <c r="L70" i="36"/>
  <c r="L111" i="34" s="1"/>
  <c r="AE161" i="34"/>
  <c r="H70" i="36"/>
  <c r="H111" i="34" s="1"/>
  <c r="AB54" i="36"/>
  <c r="AB95" i="34" s="1"/>
  <c r="AA54" i="36"/>
  <c r="AA95" i="34" s="1"/>
  <c r="W161" i="34"/>
  <c r="R70" i="36"/>
  <c r="R111" i="34" s="1"/>
  <c r="Y70" i="36"/>
  <c r="Y111" i="34" s="1"/>
  <c r="H177" i="34"/>
  <c r="AB161" i="34"/>
  <c r="AA161" i="34"/>
  <c r="W177" i="34"/>
  <c r="R54" i="36"/>
  <c r="R95" i="34" s="1"/>
  <c r="AH161" i="34"/>
  <c r="J161" i="34"/>
  <c r="N70" i="36"/>
  <c r="N111" i="34" s="1"/>
  <c r="H161" i="34"/>
  <c r="AB177" i="34"/>
  <c r="AA177" i="34"/>
  <c r="Q70" i="36"/>
  <c r="Q111" i="34" s="1"/>
  <c r="Y54" i="36"/>
  <c r="Y95" i="34" s="1"/>
  <c r="AH177" i="34"/>
  <c r="R177" i="34"/>
  <c r="N177" i="34"/>
  <c r="AG177" i="34"/>
  <c r="Z70" i="36"/>
  <c r="Z111" i="34" s="1"/>
  <c r="AC177" i="34"/>
  <c r="N54" i="36"/>
  <c r="N95" i="34" s="1"/>
  <c r="AG161" i="34"/>
  <c r="Z54" i="36"/>
  <c r="Z95" i="34" s="1"/>
  <c r="Q54" i="36"/>
  <c r="Q95" i="34" s="1"/>
  <c r="Y161" i="34"/>
  <c r="N161" i="34"/>
  <c r="J70" i="36"/>
  <c r="J111" i="34" s="1"/>
  <c r="Z177" i="34"/>
  <c r="Q161" i="34"/>
  <c r="Y177" i="34"/>
  <c r="X177" i="34"/>
  <c r="J177" i="34"/>
  <c r="Z161" i="34"/>
  <c r="AC70" i="36"/>
  <c r="AC111" i="34" s="1"/>
  <c r="AI177" i="34"/>
  <c r="J54" i="36"/>
  <c r="J95" i="34" s="1"/>
  <c r="X70" i="36"/>
  <c r="X111" i="34" s="1"/>
  <c r="AC54" i="36"/>
  <c r="AC95" i="34" s="1"/>
  <c r="I70" i="36"/>
  <c r="I111" i="34" s="1"/>
  <c r="M70" i="36"/>
  <c r="M111" i="34" s="1"/>
  <c r="P70" i="36"/>
  <c r="P111" i="34" s="1"/>
  <c r="I161" i="34"/>
  <c r="M177" i="34"/>
  <c r="P177" i="34"/>
  <c r="V54" i="36"/>
  <c r="V95" i="34" s="1"/>
  <c r="I54" i="36"/>
  <c r="I95" i="34" s="1"/>
  <c r="M54" i="36"/>
  <c r="M95" i="34" s="1"/>
  <c r="P161" i="34"/>
  <c r="I177" i="34"/>
  <c r="M161" i="34"/>
  <c r="P54" i="36"/>
  <c r="P95" i="34" s="1"/>
  <c r="V161" i="34"/>
  <c r="O177" i="34"/>
  <c r="U70" i="36"/>
  <c r="U111" i="34" s="1"/>
  <c r="T70" i="36"/>
  <c r="T111" i="34" s="1"/>
  <c r="K70" i="36"/>
  <c r="K111" i="34" s="1"/>
  <c r="U54" i="36"/>
  <c r="U95" i="34" s="1"/>
  <c r="T54" i="36"/>
  <c r="T95" i="34" s="1"/>
  <c r="K54" i="36"/>
  <c r="K95" i="34" s="1"/>
  <c r="U177" i="34"/>
  <c r="K161" i="34"/>
  <c r="T177" i="34"/>
  <c r="S54" i="36"/>
  <c r="S95" i="34" s="1"/>
  <c r="U161" i="34"/>
  <c r="T161" i="34"/>
  <c r="K177" i="34"/>
  <c r="S161" i="34"/>
  <c r="S70" i="36"/>
  <c r="S111" i="34" s="1"/>
  <c r="O54" i="36"/>
  <c r="O95" i="34" s="1"/>
  <c r="V70" i="36"/>
  <c r="V111" i="34" s="1"/>
  <c r="O70" i="36"/>
  <c r="O111" i="34" s="1"/>
  <c r="S177" i="34"/>
  <c r="O161" i="34"/>
  <c r="V177"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03" i="46"/>
  <c r="E103" i="46" s="1"/>
  <c r="E87" i="46"/>
  <c r="D105" i="46"/>
  <c r="E105" i="46" s="1"/>
  <c r="E89" i="46"/>
  <c r="D63" i="36"/>
  <c r="D52" i="36"/>
  <c r="D62" i="36"/>
  <c r="D26" i="45"/>
  <c r="E26" i="45"/>
  <c r="E14" i="45"/>
  <c r="B18" i="45"/>
  <c r="D16" i="45"/>
  <c r="E52" i="36" l="1"/>
  <c r="D93" i="34"/>
  <c r="D68" i="36"/>
  <c r="E63" i="36"/>
  <c r="D104" i="34"/>
  <c r="D79" i="36"/>
  <c r="D78" i="36"/>
  <c r="E62" i="36"/>
  <c r="D103" i="34"/>
  <c r="E19" i="45"/>
  <c r="D19" i="45"/>
  <c r="D60" i="45" s="1"/>
  <c r="B11" i="45"/>
  <c r="B59" i="45" s="1"/>
  <c r="D17" i="45"/>
  <c r="E15" i="45"/>
  <c r="E78" i="36" l="1"/>
  <c r="D218" i="33"/>
  <c r="E218" i="33" s="1"/>
  <c r="D169" i="34"/>
  <c r="E68" i="36"/>
  <c r="D159" i="34"/>
  <c r="D208" i="33"/>
  <c r="E208" i="33" s="1"/>
  <c r="E79" i="36"/>
  <c r="D170" i="34"/>
  <c r="D219" i="33"/>
  <c r="E219" i="33" s="1"/>
  <c r="D58" i="36"/>
  <c r="D109" i="34"/>
  <c r="E109" i="34" s="1"/>
  <c r="E93" i="34"/>
  <c r="D56" i="36"/>
  <c r="D119" i="34"/>
  <c r="E119" i="34" s="1"/>
  <c r="E103" i="34"/>
  <c r="D120" i="34"/>
  <c r="E120" i="34" s="1"/>
  <c r="E104" i="34"/>
  <c r="D18" i="45"/>
  <c r="E16" i="45"/>
  <c r="D186" i="34" l="1"/>
  <c r="E186" i="34" s="1"/>
  <c r="E170" i="34"/>
  <c r="E169" i="34"/>
  <c r="D185" i="34"/>
  <c r="E185" i="34" s="1"/>
  <c r="E159" i="34"/>
  <c r="D175" i="34"/>
  <c r="E175" i="34" s="1"/>
  <c r="E56" i="36"/>
  <c r="D97" i="34"/>
  <c r="D72" i="36"/>
  <c r="E58" i="36"/>
  <c r="D99" i="34"/>
  <c r="D74" i="36"/>
  <c r="D11" i="45"/>
  <c r="D59" i="45" s="1"/>
  <c r="E17" i="45"/>
  <c r="E74" i="36" l="1"/>
  <c r="D214" i="33"/>
  <c r="E214" i="33" s="1"/>
  <c r="D165" i="34"/>
  <c r="E72" i="36"/>
  <c r="D212" i="33"/>
  <c r="E212" i="33" s="1"/>
  <c r="D163" i="34"/>
  <c r="E97" i="34"/>
  <c r="D113" i="34"/>
  <c r="E113" i="34" s="1"/>
  <c r="D115" i="34"/>
  <c r="E115" i="34" s="1"/>
  <c r="E99" i="34"/>
  <c r="E18" i="45"/>
  <c r="E165" i="34" l="1"/>
  <c r="D181" i="34"/>
  <c r="E181" i="34" s="1"/>
  <c r="D179" i="34"/>
  <c r="E179" i="34" s="1"/>
  <c r="E163" i="34"/>
  <c r="E11" i="45"/>
  <c r="E18" i="34" l="1"/>
  <c r="E19" i="34" s="1"/>
  <c r="E4" i="34"/>
  <c r="E5" i="34" s="1"/>
  <c r="E18" i="33"/>
  <c r="E36" i="33" s="1"/>
  <c r="E4" i="33"/>
  <c r="E21" i="34" l="1"/>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8" i="34"/>
  <c r="H184" i="34"/>
  <c r="E31" i="34"/>
  <c r="E32" i="34" s="1"/>
  <c r="E33" i="34" s="1"/>
  <c r="E34" i="34" s="1"/>
  <c r="E35" i="34" s="1"/>
  <c r="E36" i="34" s="1"/>
  <c r="E37" i="34" s="1"/>
  <c r="F9" i="45" l="1"/>
  <c r="F16" i="45"/>
  <c r="H102" i="34"/>
  <c r="F24" i="45"/>
  <c r="H118" i="34"/>
  <c r="I61" i="36"/>
  <c r="I77" i="36"/>
  <c r="I168" i="34"/>
  <c r="I184"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8" i="34"/>
  <c r="K184" i="34"/>
  <c r="J77" i="36"/>
  <c r="J61" i="36"/>
  <c r="J168" i="34"/>
  <c r="J184" i="34"/>
  <c r="I24" i="45" l="1"/>
  <c r="J102" i="34"/>
  <c r="H16" i="45"/>
  <c r="H9" i="45"/>
  <c r="J118" i="34"/>
  <c r="K118" i="34"/>
  <c r="I9" i="45"/>
  <c r="I16" i="45"/>
  <c r="H24" i="45"/>
  <c r="K102" i="34"/>
  <c r="L77" i="36"/>
  <c r="L61" i="36"/>
  <c r="L168" i="34"/>
  <c r="L184" i="34"/>
  <c r="J16" i="45" l="1"/>
  <c r="J9" i="45"/>
  <c r="L102" i="34"/>
  <c r="J24" i="45"/>
  <c r="L118" i="34"/>
  <c r="M77" i="36"/>
  <c r="M61" i="36"/>
  <c r="M184" i="34"/>
  <c r="M168" i="34"/>
  <c r="K9" i="45" l="1"/>
  <c r="K24" i="45"/>
  <c r="M102" i="34"/>
  <c r="M118" i="34"/>
  <c r="K16" i="45"/>
  <c r="N77" i="36"/>
  <c r="N61" i="36"/>
  <c r="N184" i="34"/>
  <c r="N168" i="34"/>
  <c r="L16" i="45" l="1"/>
  <c r="L9" i="45"/>
  <c r="N102" i="34"/>
  <c r="L24" i="45"/>
  <c r="N118" i="34"/>
  <c r="O61" i="36"/>
  <c r="O77" i="36"/>
  <c r="O168" i="34"/>
  <c r="O184" i="34"/>
  <c r="M9" i="45" l="1"/>
  <c r="O102" i="34"/>
  <c r="M24" i="45"/>
  <c r="M16" i="45"/>
  <c r="O118" i="34"/>
  <c r="P77" i="36"/>
  <c r="P61" i="36"/>
  <c r="P168" i="34"/>
  <c r="P184" i="34"/>
  <c r="N16" i="45" l="1"/>
  <c r="P102" i="34"/>
  <c r="P118" i="34"/>
  <c r="N24" i="45"/>
  <c r="N9" i="45"/>
  <c r="Q77" i="36"/>
  <c r="Q61" i="36"/>
  <c r="Q168" i="34"/>
  <c r="Q184" i="34"/>
  <c r="O24" i="45" l="1"/>
  <c r="O9" i="45"/>
  <c r="Q118" i="34"/>
  <c r="Q102" i="34"/>
  <c r="O16" i="45"/>
  <c r="R77" i="36"/>
  <c r="R61" i="36"/>
  <c r="R184" i="34"/>
  <c r="R168" i="34"/>
  <c r="R102" i="34" l="1"/>
  <c r="R118" i="34"/>
  <c r="P16" i="45"/>
  <c r="P24" i="45"/>
  <c r="P9" i="45"/>
  <c r="S61" i="36"/>
  <c r="S77" i="36"/>
  <c r="S184" i="34"/>
  <c r="S168" i="34"/>
  <c r="Q24" i="45" l="1"/>
  <c r="Q16" i="45"/>
  <c r="S102" i="34"/>
  <c r="Q9" i="45"/>
  <c r="S118" i="34"/>
  <c r="T77" i="36"/>
  <c r="T61" i="36"/>
  <c r="T184" i="34"/>
  <c r="T168" i="34"/>
  <c r="R9" i="45" l="1"/>
  <c r="T102" i="34"/>
  <c r="R16" i="45"/>
  <c r="T118" i="34"/>
  <c r="R24" i="45"/>
  <c r="U77" i="36"/>
  <c r="U61" i="36"/>
  <c r="U168" i="34"/>
  <c r="U184" i="34"/>
  <c r="U102" i="34" l="1"/>
  <c r="U118" i="34"/>
  <c r="S9" i="45"/>
  <c r="S24" i="45"/>
  <c r="S16" i="45"/>
  <c r="V77" i="36"/>
  <c r="V61" i="36"/>
  <c r="V168" i="34"/>
  <c r="V184" i="34"/>
  <c r="T9" i="45" l="1"/>
  <c r="T24" i="45"/>
  <c r="V118" i="34"/>
  <c r="V102" i="34"/>
  <c r="T16" i="45"/>
  <c r="W77" i="36"/>
  <c r="W61" i="36"/>
  <c r="W168" i="34"/>
  <c r="W184" i="34"/>
  <c r="U24" i="45" l="1"/>
  <c r="W118" i="34"/>
  <c r="U9" i="45"/>
  <c r="U16" i="45"/>
  <c r="W102" i="34"/>
  <c r="X61" i="36"/>
  <c r="X77" i="36"/>
  <c r="X168" i="34"/>
  <c r="X184" i="34"/>
  <c r="X102" i="34" l="1"/>
  <c r="V9" i="45"/>
  <c r="V24" i="45"/>
  <c r="X118" i="34"/>
  <c r="V16" i="45"/>
  <c r="Y61" i="36"/>
  <c r="Y77" i="36"/>
  <c r="Y184" i="34"/>
  <c r="Y168" i="34"/>
  <c r="W9" i="45" l="1"/>
  <c r="Y102" i="34"/>
  <c r="Y118" i="34"/>
  <c r="W24" i="45"/>
  <c r="W16" i="45"/>
  <c r="Z77" i="36"/>
  <c r="Z61" i="36"/>
  <c r="Z168" i="34"/>
  <c r="Z184" i="34"/>
  <c r="Z102" i="34" l="1"/>
  <c r="X24" i="45"/>
  <c r="Z118" i="34"/>
  <c r="X16" i="45"/>
  <c r="X9" i="45"/>
  <c r="AA77" i="36"/>
  <c r="AA61" i="36"/>
  <c r="AA168" i="34"/>
  <c r="AA184" i="34"/>
  <c r="Y9" i="45" l="1"/>
  <c r="Y16" i="45"/>
  <c r="AA102" i="34"/>
  <c r="Y24" i="45"/>
  <c r="AA118" i="34"/>
  <c r="AB77" i="36"/>
  <c r="AB61" i="36"/>
  <c r="AB168" i="34"/>
  <c r="AB184" i="34"/>
  <c r="Z9" i="45" l="1"/>
  <c r="Z24" i="45"/>
  <c r="AB118" i="34"/>
  <c r="AB102" i="34"/>
  <c r="Z16" i="45"/>
  <c r="AC77" i="36"/>
  <c r="AC61" i="36"/>
  <c r="AC168" i="34"/>
  <c r="AC184" i="34"/>
  <c r="AA9" i="45" l="1"/>
  <c r="AC118" i="34"/>
  <c r="AC102" i="34"/>
  <c r="AA24" i="45"/>
  <c r="AA16" i="45"/>
  <c r="AD184" i="34"/>
  <c r="AD168" i="34"/>
  <c r="AD118" i="34" l="1"/>
  <c r="AB24" i="45"/>
  <c r="AB9" i="45"/>
  <c r="AD102" i="34"/>
  <c r="AB16" i="45"/>
  <c r="AE168" i="34"/>
  <c r="AE184" i="34"/>
  <c r="AE118" i="34" l="1"/>
  <c r="AC9" i="45"/>
  <c r="AE102" i="34"/>
  <c r="AC24" i="45"/>
  <c r="AC16" i="45"/>
  <c r="AF168" i="34"/>
  <c r="AF184" i="34"/>
  <c r="AF118" i="34" l="1"/>
  <c r="AD9" i="45"/>
  <c r="AD16" i="45"/>
  <c r="AD24" i="45"/>
  <c r="AF102" i="34"/>
  <c r="AG168" i="34"/>
  <c r="AG184" i="34"/>
  <c r="AE16" i="45" l="1"/>
  <c r="AE24" i="45"/>
  <c r="AE9" i="45"/>
  <c r="AG102" i="34"/>
  <c r="AG118" i="34"/>
  <c r="AH184" i="34"/>
  <c r="AH168" i="34"/>
  <c r="AF16" i="45" l="1"/>
  <c r="AF24" i="45"/>
  <c r="AF9" i="45"/>
  <c r="AH102" i="34"/>
  <c r="AH118" i="34"/>
  <c r="AI184" i="34"/>
  <c r="AI168" i="34"/>
  <c r="AG24" i="45" l="1"/>
  <c r="AI118" i="34"/>
  <c r="AG9" i="45"/>
  <c r="AG16" i="45"/>
  <c r="AI102" i="34"/>
  <c r="AJ77" i="36" l="1"/>
  <c r="AJ168" i="34"/>
  <c r="AJ184" i="34"/>
  <c r="AJ61" i="36"/>
  <c r="AH16" i="45" l="1"/>
  <c r="AH9" i="45"/>
  <c r="AH24" i="45"/>
  <c r="AJ102" i="34"/>
  <c r="AJ118" i="34"/>
  <c r="AK77" i="36"/>
  <c r="AK168" i="34"/>
  <c r="AK184" i="34"/>
  <c r="AK61" i="36"/>
  <c r="AK102" i="34" l="1"/>
  <c r="AI24" i="45"/>
  <c r="AI16" i="45"/>
  <c r="AK118" i="34"/>
  <c r="AI9" i="45"/>
  <c r="AL77" i="36"/>
  <c r="AL168" i="34"/>
  <c r="AL184" i="34"/>
  <c r="AL61" i="36"/>
  <c r="AL102" i="34" l="1"/>
  <c r="AJ9" i="45"/>
  <c r="AJ24" i="45"/>
  <c r="AJ16" i="45"/>
  <c r="AL118" i="34"/>
  <c r="AM77" i="36"/>
  <c r="AM168" i="34"/>
  <c r="AM184" i="34"/>
  <c r="AM61" i="36"/>
  <c r="AM102" i="34" l="1"/>
  <c r="AK24" i="45"/>
  <c r="AK9" i="45"/>
  <c r="AM118" i="34"/>
  <c r="AK16" i="45"/>
  <c r="AN77" i="36"/>
  <c r="AN168" i="34"/>
  <c r="AN184" i="34"/>
  <c r="AN61" i="36"/>
  <c r="AL9" i="45" l="1"/>
  <c r="AN102" i="34"/>
  <c r="AN118" i="34"/>
  <c r="AL24" i="45"/>
  <c r="AL16" i="45"/>
  <c r="AO77" i="36"/>
  <c r="AO168" i="34"/>
  <c r="AO184" i="34"/>
  <c r="AO61" i="36"/>
  <c r="AM16" i="45" l="1"/>
  <c r="AO118" i="34"/>
  <c r="AM9" i="45"/>
  <c r="AO102" i="34"/>
  <c r="AM24" i="45"/>
  <c r="AP77" i="36"/>
  <c r="AP168" i="34"/>
  <c r="AP184" i="34"/>
  <c r="AP61" i="36"/>
  <c r="AP102" i="34" l="1"/>
  <c r="AP118" i="34"/>
  <c r="AN9" i="45"/>
  <c r="AN24" i="45"/>
  <c r="AN16" i="45"/>
  <c r="AQ77" i="36"/>
  <c r="AQ168" i="34"/>
  <c r="AQ184" i="34"/>
  <c r="AQ61" i="36"/>
  <c r="AO9" i="45" l="1"/>
  <c r="AQ118" i="34"/>
  <c r="AO24" i="45"/>
  <c r="AQ102" i="34"/>
  <c r="AO16" i="45"/>
  <c r="AR77" i="36"/>
  <c r="AR168" i="34"/>
  <c r="AR184" i="34"/>
  <c r="AR61" i="36"/>
  <c r="AP16" i="45" l="1"/>
  <c r="AR118" i="34"/>
  <c r="AP24" i="45"/>
  <c r="AR102" i="34"/>
  <c r="AP9" i="45"/>
  <c r="AS77" i="36"/>
  <c r="AS168" i="34"/>
  <c r="AS184" i="34"/>
  <c r="AS61" i="36"/>
  <c r="AQ16" i="45" l="1"/>
  <c r="AS102" i="34"/>
  <c r="AS118" i="34"/>
  <c r="AQ9" i="45"/>
  <c r="AQ24" i="45"/>
  <c r="AT77" i="36"/>
  <c r="AT168" i="34"/>
  <c r="AT184" i="34"/>
  <c r="AT61" i="36"/>
  <c r="AR16" i="45" l="1"/>
  <c r="AT102" i="34"/>
  <c r="AT118" i="34"/>
  <c r="AR9" i="45"/>
  <c r="AR24" i="45"/>
  <c r="AU77" i="36"/>
  <c r="AU168" i="34"/>
  <c r="AU184" i="34"/>
  <c r="AU61" i="36"/>
  <c r="AU102" i="34" l="1"/>
  <c r="AU118" i="34"/>
  <c r="AS16" i="45"/>
  <c r="AS9" i="45"/>
  <c r="AS24" i="45"/>
  <c r="AV77" i="36"/>
  <c r="AV168" i="34"/>
  <c r="AV184" i="34"/>
  <c r="AV61" i="36"/>
  <c r="AV102" i="34" l="1"/>
  <c r="AV118" i="34"/>
  <c r="AT16" i="45"/>
  <c r="AT24" i="45"/>
  <c r="AT9" i="45"/>
  <c r="AW77" i="36"/>
  <c r="AW168" i="34"/>
  <c r="AW184" i="34"/>
  <c r="AW61" i="36"/>
  <c r="AU9" i="45" l="1"/>
  <c r="AW118" i="34"/>
  <c r="AW102" i="34"/>
  <c r="AU24" i="45"/>
  <c r="AU16" i="45"/>
  <c r="AX77" i="36"/>
  <c r="AX168" i="34"/>
  <c r="AX184" i="34"/>
  <c r="AX61" i="36"/>
  <c r="AV9" i="45" l="1"/>
  <c r="AX102" i="34"/>
  <c r="AX118" i="34"/>
  <c r="AV24" i="45"/>
  <c r="AV16" i="45"/>
  <c r="AY77" i="36"/>
  <c r="AY168" i="34"/>
  <c r="AY184" i="34"/>
  <c r="AY61" i="36"/>
  <c r="AY102" i="34" l="1"/>
  <c r="AW9" i="45"/>
  <c r="AW24" i="45"/>
  <c r="AW16" i="45"/>
  <c r="AY118" i="34"/>
  <c r="AZ77" i="36"/>
  <c r="AZ168" i="34"/>
  <c r="AZ184" i="34"/>
  <c r="AZ61" i="36"/>
  <c r="AZ102" i="34" l="1"/>
  <c r="AZ118" i="34"/>
  <c r="AX16" i="45"/>
  <c r="AX24" i="45"/>
  <c r="AX9" i="45"/>
  <c r="BA77" i="36"/>
  <c r="BA168" i="34"/>
  <c r="BA184" i="34"/>
  <c r="BA61" i="36"/>
  <c r="AY9" i="45" l="1"/>
  <c r="BA102" i="34"/>
  <c r="BA118" i="34"/>
  <c r="AY24" i="45"/>
  <c r="AY16" i="45"/>
  <c r="BB77" i="36"/>
  <c r="BB168" i="34"/>
  <c r="BB184" i="34"/>
  <c r="BB61" i="36"/>
  <c r="AZ9" i="45" l="1"/>
  <c r="BB102" i="34"/>
  <c r="BB118" i="34"/>
  <c r="AZ24" i="45"/>
  <c r="AZ16" i="45"/>
  <c r="BC77" i="36"/>
  <c r="BC168" i="34"/>
  <c r="BC184" i="34"/>
  <c r="BC61" i="36"/>
  <c r="BA16" i="45" l="1"/>
  <c r="BC118" i="34"/>
  <c r="BA9" i="45"/>
  <c r="BA24" i="45"/>
  <c r="BC102" i="34"/>
  <c r="BD77" i="36"/>
  <c r="BD168" i="34"/>
  <c r="BD184" i="34"/>
  <c r="BD61" i="36"/>
  <c r="BB16" i="45" l="1"/>
  <c r="BD102" i="34"/>
  <c r="BD118" i="34"/>
  <c r="BB9" i="45"/>
  <c r="BB24" i="45"/>
  <c r="BE77" i="36"/>
  <c r="BE168" i="34"/>
  <c r="BE184" i="34"/>
  <c r="BE61" i="36"/>
  <c r="BC9" i="45" l="1"/>
  <c r="BE102" i="34"/>
  <c r="BE118" i="34"/>
  <c r="BC24" i="45"/>
  <c r="BC16" i="45"/>
  <c r="BF77" i="36"/>
  <c r="BF168" i="34"/>
  <c r="BF184" i="34"/>
  <c r="BF61" i="36"/>
  <c r="BD9" i="45" l="1"/>
  <c r="BF102" i="34"/>
  <c r="BF118" i="34"/>
  <c r="BD16" i="45"/>
  <c r="BD24" i="45"/>
  <c r="BG77" i="36"/>
  <c r="BG168" i="34"/>
  <c r="BG184" i="34"/>
  <c r="BG61" i="36"/>
  <c r="BE9" i="45" l="1"/>
  <c r="BG102" i="34"/>
  <c r="BG118" i="34"/>
  <c r="BE24" i="45"/>
  <c r="BE16" i="45"/>
  <c r="BH77" i="36"/>
  <c r="BH184" i="34"/>
  <c r="BH168" i="34"/>
  <c r="BH61" i="36"/>
  <c r="BH118" i="34" l="1"/>
  <c r="BF24" i="45"/>
  <c r="BF9" i="45"/>
  <c r="BH102" i="34"/>
  <c r="BF16" i="45"/>
  <c r="BI77" i="36"/>
  <c r="BI168" i="34"/>
  <c r="BI184" i="34"/>
  <c r="BI61" i="36"/>
  <c r="BG16" i="45" l="1"/>
  <c r="BI102" i="34"/>
  <c r="BI118" i="34"/>
  <c r="BG9" i="45"/>
  <c r="BG24" i="45"/>
  <c r="BJ77" i="36"/>
  <c r="BJ168" i="34"/>
  <c r="BJ184" i="34"/>
  <c r="BJ61" i="36"/>
  <c r="BH9" i="45" l="1"/>
  <c r="BH16" i="45"/>
  <c r="BJ102" i="34"/>
  <c r="BJ118" i="34"/>
  <c r="BH24" i="45"/>
  <c r="BK77" i="36"/>
  <c r="BK168" i="34"/>
  <c r="BK184" i="34"/>
  <c r="BK61" i="36"/>
  <c r="BI16" i="45" l="1"/>
  <c r="BK102" i="34"/>
  <c r="BK118" i="34"/>
  <c r="BI9" i="45"/>
  <c r="BI24" i="45"/>
  <c r="BL77" i="36"/>
  <c r="BL168" i="34"/>
  <c r="BL184" i="34"/>
  <c r="BL61" i="36"/>
  <c r="BL102" i="34" l="1"/>
  <c r="BJ9" i="45"/>
  <c r="BL118" i="34"/>
  <c r="BJ24" i="45"/>
  <c r="BJ16" i="45"/>
  <c r="BM77" i="36"/>
  <c r="BM168" i="34"/>
  <c r="BM184" i="34"/>
  <c r="BM61" i="36"/>
  <c r="BK16" i="45" l="1"/>
  <c r="BM102" i="34"/>
  <c r="BM118" i="34"/>
  <c r="BK9" i="45"/>
  <c r="BK24" i="45"/>
  <c r="BN77" i="36"/>
  <c r="BN168" i="34"/>
  <c r="BN184" i="34"/>
  <c r="BN61" i="36"/>
  <c r="BL9" i="45" l="1"/>
  <c r="BN102" i="34"/>
  <c r="BN118" i="34"/>
  <c r="BL24" i="45"/>
  <c r="BL16" i="45"/>
  <c r="BP77" i="36"/>
  <c r="BP168" i="34"/>
  <c r="BP184" i="34"/>
  <c r="BO77" i="36"/>
  <c r="BO168" i="34"/>
  <c r="BO184" i="34"/>
  <c r="BP61" i="36"/>
  <c r="BO61" i="36"/>
  <c r="BN16" i="45" l="1"/>
  <c r="BO102" i="34"/>
  <c r="BM24" i="45"/>
  <c r="BP118" i="34"/>
  <c r="BM9" i="45"/>
  <c r="BN9" i="45"/>
  <c r="BM16" i="45"/>
  <c r="BP102" i="34"/>
  <c r="BO118" i="34"/>
  <c r="BN24" i="45"/>
  <c r="G55" i="33"/>
  <c r="F55" i="33"/>
  <c r="F5" i="33"/>
  <c r="E19" i="33"/>
  <c r="E5" i="33"/>
  <c r="E6" i="33" s="1"/>
  <c r="G5" i="33"/>
  <c r="D20" i="36"/>
  <c r="D60" i="46" s="1"/>
  <c r="D21" i="36"/>
  <c r="D61" i="46" s="1"/>
  <c r="D22" i="36"/>
  <c r="D62" i="46" s="1"/>
  <c r="D19" i="36"/>
  <c r="D59" i="46" s="1"/>
  <c r="C19" i="36"/>
  <c r="A61" i="57" s="1"/>
  <c r="C17" i="36"/>
  <c r="A59" i="57" s="1"/>
  <c r="D16" i="36"/>
  <c r="D56" i="46" s="1"/>
  <c r="C16" i="36"/>
  <c r="A58" i="57" s="1"/>
  <c r="D15" i="36"/>
  <c r="D55" i="46" s="1"/>
  <c r="C15" i="36"/>
  <c r="C13" i="36"/>
  <c r="A55" i="57" s="1"/>
  <c r="D12" i="36"/>
  <c r="C11" i="36"/>
  <c r="A53" i="57" s="1"/>
  <c r="D10" i="36"/>
  <c r="D50" i="46" s="1"/>
  <c r="D9" i="36"/>
  <c r="D49" i="46" s="1"/>
  <c r="D8" i="36"/>
  <c r="F6" i="36"/>
  <c r="F5" i="34"/>
  <c r="D6" i="36"/>
  <c r="D46" i="46" s="1"/>
  <c r="D5" i="36"/>
  <c r="D45" i="46" s="1"/>
  <c r="E5" i="36"/>
  <c r="E6" i="36" s="1"/>
  <c r="C5" i="36"/>
  <c r="G5" i="34"/>
  <c r="D48" i="46" l="1"/>
  <c r="A50" i="57"/>
  <c r="D52" i="46"/>
  <c r="A54" i="57"/>
  <c r="A47" i="57"/>
  <c r="A57" i="57"/>
  <c r="D73" i="46"/>
  <c r="E55" i="46"/>
  <c r="D63" i="46"/>
  <c r="E45" i="46"/>
  <c r="D66" i="46"/>
  <c r="E48" i="46"/>
  <c r="D70" i="46"/>
  <c r="E52" i="46"/>
  <c r="D77" i="46"/>
  <c r="E59" i="46"/>
  <c r="D67" i="46"/>
  <c r="E49" i="46"/>
  <c r="D74" i="46"/>
  <c r="E56" i="46"/>
  <c r="D80" i="46"/>
  <c r="E80" i="46" s="1"/>
  <c r="E62" i="46"/>
  <c r="D78" i="46"/>
  <c r="E60" i="46"/>
  <c r="E46" i="46"/>
  <c r="D64" i="46"/>
  <c r="D68" i="46"/>
  <c r="E50" i="46"/>
  <c r="D79" i="46"/>
  <c r="E79" i="46" s="1"/>
  <c r="E61"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0"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48" i="57" s="1"/>
  <c r="C54" i="33"/>
  <c r="C4" i="33"/>
  <c r="C18" i="33"/>
  <c r="D71" i="33"/>
  <c r="D35" i="33"/>
  <c r="C9" i="36"/>
  <c r="A51" i="57" s="1"/>
  <c r="C57" i="33"/>
  <c r="C21" i="33"/>
  <c r="C7" i="33"/>
  <c r="C12" i="33"/>
  <c r="C62" i="33"/>
  <c r="C26" i="33"/>
  <c r="D58" i="33"/>
  <c r="D8" i="33"/>
  <c r="D22" i="33"/>
  <c r="D29" i="33"/>
  <c r="D65" i="33"/>
  <c r="D15" i="33"/>
  <c r="C68" i="33"/>
  <c r="C32" i="33"/>
  <c r="D23" i="33"/>
  <c r="D59" i="33"/>
  <c r="D9" i="33"/>
  <c r="D14" i="36"/>
  <c r="D54" i="46" s="1"/>
  <c r="D61" i="33"/>
  <c r="D11" i="33"/>
  <c r="D25" i="33"/>
  <c r="C64" i="33"/>
  <c r="C14" i="33"/>
  <c r="C28" i="33"/>
  <c r="C30" i="33"/>
  <c r="C66" i="33"/>
  <c r="C16" i="33"/>
  <c r="D31" i="33"/>
  <c r="D67" i="33"/>
  <c r="D17" i="33"/>
  <c r="C20" i="36"/>
  <c r="A62" i="57" s="1"/>
  <c r="D34" i="33"/>
  <c r="D70" i="33"/>
  <c r="A56" i="57" l="1"/>
  <c r="D85" i="46"/>
  <c r="E67" i="46"/>
  <c r="D88" i="46"/>
  <c r="E70" i="46"/>
  <c r="E63" i="46"/>
  <c r="D81" i="46"/>
  <c r="E64" i="46"/>
  <c r="D82" i="46"/>
  <c r="D72" i="46"/>
  <c r="E54" i="46"/>
  <c r="D86" i="46"/>
  <c r="E68" i="46"/>
  <c r="D96" i="46"/>
  <c r="E78" i="46"/>
  <c r="D92" i="46"/>
  <c r="E74" i="46"/>
  <c r="D95" i="46"/>
  <c r="E77" i="46"/>
  <c r="E66" i="46"/>
  <c r="D84" i="46"/>
  <c r="D91" i="46"/>
  <c r="E73"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2" i="57" s="1"/>
  <c r="G37" i="34"/>
  <c r="E22" i="33"/>
  <c r="E40" i="33" s="1"/>
  <c r="E8" i="33"/>
  <c r="C61" i="33"/>
  <c r="C11" i="33"/>
  <c r="C25" i="33"/>
  <c r="C69" i="33"/>
  <c r="C33" i="33"/>
  <c r="C21" i="36"/>
  <c r="A63" i="57" s="1"/>
  <c r="C19" i="33"/>
  <c r="C55" i="33"/>
  <c r="C5" i="33"/>
  <c r="C58" i="33"/>
  <c r="C8" i="33"/>
  <c r="C22" i="33"/>
  <c r="D63" i="33"/>
  <c r="D13" i="33"/>
  <c r="D27" i="33"/>
  <c r="E82" i="46" l="1"/>
  <c r="D98" i="46"/>
  <c r="E98" i="46" s="1"/>
  <c r="D108" i="46"/>
  <c r="E108" i="46" s="1"/>
  <c r="E92" i="46"/>
  <c r="D102" i="46"/>
  <c r="E102" i="46" s="1"/>
  <c r="E86" i="46"/>
  <c r="D104" i="46"/>
  <c r="E104" i="46" s="1"/>
  <c r="E88" i="46"/>
  <c r="D100" i="46"/>
  <c r="E100" i="46" s="1"/>
  <c r="E84" i="46"/>
  <c r="D97" i="46"/>
  <c r="E97" i="46" s="1"/>
  <c r="E81" i="46"/>
  <c r="D107" i="46"/>
  <c r="E107" i="46" s="1"/>
  <c r="E91" i="46"/>
  <c r="D111" i="46"/>
  <c r="E111" i="46" s="1"/>
  <c r="E95" i="46"/>
  <c r="D112" i="46"/>
  <c r="E112" i="46" s="1"/>
  <c r="E96" i="46"/>
  <c r="D90" i="46"/>
  <c r="E72" i="46"/>
  <c r="D101" i="46"/>
  <c r="E101" i="46" s="1"/>
  <c r="E85"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4" i="57" s="1"/>
  <c r="C34" i="33"/>
  <c r="C70" i="33"/>
  <c r="E90" i="46" l="1"/>
  <c r="D106" i="46"/>
  <c r="E106"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2" i="34"/>
  <c r="D211" i="33"/>
  <c r="E211" i="33" s="1"/>
  <c r="E76" i="36"/>
  <c r="D167" i="34"/>
  <c r="D216" i="33"/>
  <c r="E216" i="33" s="1"/>
  <c r="E66" i="36"/>
  <c r="D206" i="33"/>
  <c r="E206" i="33" s="1"/>
  <c r="D157" i="34"/>
  <c r="H71" i="36"/>
  <c r="H55" i="36"/>
  <c r="H178" i="34"/>
  <c r="F54" i="45" s="1"/>
  <c r="H162" i="34"/>
  <c r="F53" i="45" s="1"/>
  <c r="E70" i="36"/>
  <c r="D210" i="33"/>
  <c r="E210" i="33" s="1"/>
  <c r="D161" i="34"/>
  <c r="E80" i="36"/>
  <c r="D171" i="34"/>
  <c r="D220" i="33"/>
  <c r="E220" i="33" s="1"/>
  <c r="E67" i="36"/>
  <c r="D158" i="34"/>
  <c r="D207" i="33"/>
  <c r="E207" i="33" s="1"/>
  <c r="E81" i="36"/>
  <c r="D172" i="34"/>
  <c r="D221" i="33"/>
  <c r="E221" i="33" s="1"/>
  <c r="E73" i="36"/>
  <c r="D164" i="34"/>
  <c r="D213" i="33"/>
  <c r="E213" i="33" s="1"/>
  <c r="E77" i="36"/>
  <c r="D168" i="34"/>
  <c r="D217" i="33"/>
  <c r="E217" i="33" s="1"/>
  <c r="E69" i="36"/>
  <c r="D160"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2" i="34"/>
  <c r="D188" i="34"/>
  <c r="E188" i="34" s="1"/>
  <c r="D177" i="34"/>
  <c r="E177" i="34" s="1"/>
  <c r="E161" i="34"/>
  <c r="E75" i="36"/>
  <c r="D166" i="34"/>
  <c r="D215" i="33"/>
  <c r="E215" i="33" s="1"/>
  <c r="D180" i="34"/>
  <c r="E180" i="34" s="1"/>
  <c r="E164" i="34"/>
  <c r="H96" i="34"/>
  <c r="F45" i="45" s="1"/>
  <c r="H138" i="34"/>
  <c r="H142" i="34"/>
  <c r="I71" i="36"/>
  <c r="I55" i="36"/>
  <c r="I162" i="34"/>
  <c r="G53" i="45" s="1"/>
  <c r="I178" i="34"/>
  <c r="G54" i="45" s="1"/>
  <c r="D184" i="34"/>
  <c r="E184" i="34" s="1"/>
  <c r="E168" i="34"/>
  <c r="E171" i="34"/>
  <c r="D187" i="34"/>
  <c r="E187" i="34" s="1"/>
  <c r="H112" i="34"/>
  <c r="F47" i="45" s="1"/>
  <c r="H139" i="34"/>
  <c r="H143" i="34"/>
  <c r="D178" i="34"/>
  <c r="E178" i="34" s="1"/>
  <c r="E162" i="34"/>
  <c r="D176" i="34"/>
  <c r="E176" i="34" s="1"/>
  <c r="E160" i="34"/>
  <c r="E158" i="34"/>
  <c r="D174" i="34"/>
  <c r="E174" i="34" s="1"/>
  <c r="D173" i="34"/>
  <c r="E173" i="34" s="1"/>
  <c r="E157" i="34"/>
  <c r="E167" i="34"/>
  <c r="D183" i="34"/>
  <c r="E183"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2" i="34"/>
  <c r="I138" i="34"/>
  <c r="D182" i="34"/>
  <c r="E182" i="34" s="1"/>
  <c r="E166" i="34"/>
  <c r="J71" i="36"/>
  <c r="J55" i="36"/>
  <c r="J162" i="34"/>
  <c r="H53" i="45" s="1"/>
  <c r="J178" i="34"/>
  <c r="H54" i="45" s="1"/>
  <c r="I112" i="34"/>
  <c r="G47" i="45" s="1"/>
  <c r="I139" i="34"/>
  <c r="I143"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8" i="34"/>
  <c r="J142" i="34"/>
  <c r="J112" i="34"/>
  <c r="H47" i="45" s="1"/>
  <c r="J143" i="34"/>
  <c r="J139" i="34"/>
  <c r="K71" i="36"/>
  <c r="K55" i="36"/>
  <c r="K178" i="34"/>
  <c r="I54" i="45" s="1"/>
  <c r="K162"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8" i="34"/>
  <c r="J54" i="45" s="1"/>
  <c r="L162" i="34"/>
  <c r="J53" i="45" s="1"/>
  <c r="K112" i="34"/>
  <c r="I47" i="45" s="1"/>
  <c r="K143" i="34"/>
  <c r="K139" i="34"/>
  <c r="K96" i="34"/>
  <c r="I45" i="45" s="1"/>
  <c r="K142" i="34"/>
  <c r="K138"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8" i="34"/>
  <c r="K54" i="45" s="1"/>
  <c r="M162" i="34"/>
  <c r="K53" i="45" s="1"/>
  <c r="L96" i="34"/>
  <c r="J45" i="45" s="1"/>
  <c r="L138" i="34"/>
  <c r="L142" i="34"/>
  <c r="L112" i="34"/>
  <c r="J47" i="45" s="1"/>
  <c r="L139" i="34"/>
  <c r="L143"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8" i="34"/>
  <c r="M142" i="34"/>
  <c r="N55" i="36"/>
  <c r="N71" i="36"/>
  <c r="N178" i="34"/>
  <c r="L54" i="45" s="1"/>
  <c r="N162" i="34"/>
  <c r="L53" i="45" s="1"/>
  <c r="M112" i="34"/>
  <c r="K47" i="45" s="1"/>
  <c r="M143" i="34"/>
  <c r="M139"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2" i="34"/>
  <c r="M53" i="45" s="1"/>
  <c r="O178" i="34"/>
  <c r="M54" i="45" s="1"/>
  <c r="N112" i="34"/>
  <c r="L47" i="45" s="1"/>
  <c r="N139" i="34"/>
  <c r="N143" i="34"/>
  <c r="N96" i="34"/>
  <c r="L45" i="45" s="1"/>
  <c r="N138" i="34"/>
  <c r="N142"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2" i="34"/>
  <c r="O138" i="34"/>
  <c r="O112" i="34"/>
  <c r="M47" i="45" s="1"/>
  <c r="O139" i="34"/>
  <c r="O143" i="34"/>
  <c r="P71" i="36"/>
  <c r="P55" i="36"/>
  <c r="P178" i="34"/>
  <c r="N54" i="45" s="1"/>
  <c r="P162"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2" i="34"/>
  <c r="O53" i="45" s="1"/>
  <c r="Q178" i="34"/>
  <c r="O54" i="45" s="1"/>
  <c r="P96" i="34"/>
  <c r="N45" i="45" s="1"/>
  <c r="P138" i="34"/>
  <c r="P142" i="34"/>
  <c r="P112" i="34"/>
  <c r="N47" i="45" s="1"/>
  <c r="P139" i="34"/>
  <c r="P143"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2" i="34"/>
  <c r="Q138" i="34"/>
  <c r="R71" i="36"/>
  <c r="R55" i="36"/>
  <c r="R178" i="34"/>
  <c r="P54" i="45" s="1"/>
  <c r="R162" i="34"/>
  <c r="P53" i="45" s="1"/>
  <c r="Q112" i="34"/>
  <c r="O47" i="45" s="1"/>
  <c r="Q143" i="34"/>
  <c r="Q139"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3" i="34"/>
  <c r="R139" i="34"/>
  <c r="S71" i="36"/>
  <c r="S55" i="36"/>
  <c r="S178" i="34"/>
  <c r="Q54" i="45" s="1"/>
  <c r="S162" i="34"/>
  <c r="Q53" i="45" s="1"/>
  <c r="R96" i="34"/>
  <c r="P45" i="45" s="1"/>
  <c r="R138" i="34"/>
  <c r="R142"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2" i="34"/>
  <c r="R53" i="45" s="1"/>
  <c r="T178" i="34"/>
  <c r="R54" i="45" s="1"/>
  <c r="S96" i="34"/>
  <c r="Q45" i="45" s="1"/>
  <c r="S142" i="34"/>
  <c r="S138" i="34"/>
  <c r="S112" i="34"/>
  <c r="Q47" i="45" s="1"/>
  <c r="S139" i="34"/>
  <c r="S143"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3" i="34"/>
  <c r="T139" i="34"/>
  <c r="U71" i="36"/>
  <c r="U55" i="36"/>
  <c r="U162" i="34"/>
  <c r="S53" i="45" s="1"/>
  <c r="U178" i="34"/>
  <c r="S54" i="45" s="1"/>
  <c r="T96" i="34"/>
  <c r="R45" i="45" s="1"/>
  <c r="T142" i="34"/>
  <c r="T138"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8" i="34"/>
  <c r="U142" i="34"/>
  <c r="V71" i="36"/>
  <c r="V55" i="36"/>
  <c r="V162" i="34"/>
  <c r="T53" i="45" s="1"/>
  <c r="V178" i="34"/>
  <c r="T54" i="45" s="1"/>
  <c r="U112" i="34"/>
  <c r="S47" i="45" s="1"/>
  <c r="U139" i="34"/>
  <c r="U143"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8" i="34"/>
  <c r="U54" i="45" s="1"/>
  <c r="W162" i="34"/>
  <c r="U53" i="45" s="1"/>
  <c r="V112" i="34"/>
  <c r="T47" i="45" s="1"/>
  <c r="V143" i="34"/>
  <c r="V139" i="34"/>
  <c r="V96" i="34"/>
  <c r="T45" i="45" s="1"/>
  <c r="V138" i="34"/>
  <c r="V142"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2" i="34"/>
  <c r="V53" i="45" s="1"/>
  <c r="X178" i="34"/>
  <c r="V54" i="45" s="1"/>
  <c r="W96" i="34"/>
  <c r="U45" i="45" s="1"/>
  <c r="W142" i="34"/>
  <c r="W138" i="34"/>
  <c r="W112" i="34"/>
  <c r="U47" i="45" s="1"/>
  <c r="W139" i="34"/>
  <c r="W143"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2" i="34"/>
  <c r="W53" i="45" s="1"/>
  <c r="Y178" i="34"/>
  <c r="W54" i="45" s="1"/>
  <c r="X96" i="34"/>
  <c r="V45" i="45" s="1"/>
  <c r="X142" i="34"/>
  <c r="X138" i="34"/>
  <c r="X112" i="34"/>
  <c r="V47" i="45" s="1"/>
  <c r="X143" i="34"/>
  <c r="X139"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2" i="34"/>
  <c r="X53" i="45" s="1"/>
  <c r="Z178" i="34"/>
  <c r="X54" i="45" s="1"/>
  <c r="Y96" i="34"/>
  <c r="W45" i="45" s="1"/>
  <c r="Y142" i="34"/>
  <c r="Y138" i="34"/>
  <c r="Y112" i="34"/>
  <c r="W47" i="45" s="1"/>
  <c r="Y143" i="34"/>
  <c r="Y139"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2" i="34"/>
  <c r="Y53" i="45" s="1"/>
  <c r="AA178" i="34"/>
  <c r="Y54" i="45" s="1"/>
  <c r="Z96" i="34"/>
  <c r="X45" i="45" s="1"/>
  <c r="Z142" i="34"/>
  <c r="Z138" i="34"/>
  <c r="Z112" i="34"/>
  <c r="X47" i="45" s="1"/>
  <c r="Z143" i="34"/>
  <c r="Z139"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8" i="34"/>
  <c r="AA142" i="34"/>
  <c r="AB71" i="36"/>
  <c r="AB55" i="36"/>
  <c r="AB162" i="34"/>
  <c r="Z53" i="45" s="1"/>
  <c r="AB178" i="34"/>
  <c r="Z54" i="45" s="1"/>
  <c r="AA112" i="34"/>
  <c r="Y47" i="45" s="1"/>
  <c r="AA143" i="34"/>
  <c r="AA139" i="34"/>
  <c r="Y51" i="45" l="1"/>
  <c r="X49" i="45"/>
  <c r="X66" i="45" s="1"/>
  <c r="X72" i="45" s="1"/>
  <c r="Z8" i="45"/>
  <c r="Z25" i="45"/>
  <c r="AB22" i="45"/>
  <c r="Z18" i="45"/>
  <c r="Z21" i="45"/>
  <c r="AB7" i="45"/>
  <c r="Z6" i="45"/>
  <c r="Z15" i="45"/>
  <c r="Z10" i="45"/>
  <c r="Z26" i="45"/>
  <c r="Z17" i="45"/>
  <c r="Z23" i="45"/>
  <c r="AB14" i="45"/>
  <c r="Z13" i="45"/>
  <c r="Y43" i="45"/>
  <c r="Y65" i="45" s="1"/>
  <c r="Y50" i="45"/>
  <c r="Z52" i="45"/>
  <c r="Z67" i="45" s="1"/>
  <c r="AB96" i="34"/>
  <c r="Z45" i="45" s="1"/>
  <c r="AB142" i="34"/>
  <c r="AB138" i="34"/>
  <c r="AC71" i="36"/>
  <c r="AC55" i="36"/>
  <c r="AC162" i="34"/>
  <c r="AA53" i="45" s="1"/>
  <c r="AC178" i="34"/>
  <c r="AA54" i="45" s="1"/>
  <c r="AB112" i="34"/>
  <c r="Z47" i="45" s="1"/>
  <c r="AB139" i="34"/>
  <c r="AB143" i="34"/>
  <c r="Z51" i="45" l="1"/>
  <c r="AC7" i="45"/>
  <c r="AA26" i="45"/>
  <c r="AC22" i="45"/>
  <c r="AA10" i="45"/>
  <c r="AA13" i="45"/>
  <c r="AA8" i="45"/>
  <c r="AA25" i="45"/>
  <c r="AA21" i="45"/>
  <c r="AA15" i="45"/>
  <c r="AC14" i="45"/>
  <c r="AA18" i="45"/>
  <c r="AA6" i="45"/>
  <c r="AA23" i="45"/>
  <c r="AA17" i="45"/>
  <c r="Y49" i="45"/>
  <c r="Y66" i="45" s="1"/>
  <c r="Y72" i="45" s="1"/>
  <c r="AA52" i="45"/>
  <c r="AA67" i="45" s="1"/>
  <c r="Z43" i="45"/>
  <c r="Z65" i="45" s="1"/>
  <c r="Z50" i="45"/>
  <c r="AC96" i="34"/>
  <c r="AA45" i="45" s="1"/>
  <c r="AC138" i="34"/>
  <c r="AC142" i="34"/>
  <c r="AD178" i="34"/>
  <c r="AD162" i="34"/>
  <c r="AC112" i="34"/>
  <c r="AA47" i="45" s="1"/>
  <c r="AC139" i="34"/>
  <c r="AC143" i="34"/>
  <c r="AA51" i="45" l="1"/>
  <c r="AD14" i="45"/>
  <c r="AB17" i="45"/>
  <c r="AD22" i="45"/>
  <c r="AB15" i="45"/>
  <c r="AB10" i="45"/>
  <c r="AD7" i="45"/>
  <c r="AB23" i="45"/>
  <c r="AB8" i="45"/>
  <c r="AB25" i="45"/>
  <c r="AA43" i="45"/>
  <c r="AA65" i="45" s="1"/>
  <c r="Z49" i="45"/>
  <c r="Z66" i="45" s="1"/>
  <c r="AE178" i="34"/>
  <c r="AE162" i="34"/>
  <c r="AA50" i="45"/>
  <c r="AD112" i="34"/>
  <c r="AD96" i="34"/>
  <c r="AC8" i="45" l="1"/>
  <c r="AE22" i="45"/>
  <c r="AC10" i="45"/>
  <c r="AC23" i="45"/>
  <c r="AC25" i="45"/>
  <c r="AC15" i="45"/>
  <c r="AE7" i="45"/>
  <c r="AC17" i="45"/>
  <c r="AE14" i="45"/>
  <c r="AA49" i="45"/>
  <c r="AA66" i="45" s="1"/>
  <c r="AF162" i="34"/>
  <c r="AF178" i="34"/>
  <c r="AE96" i="34"/>
  <c r="AE112" i="34"/>
  <c r="AD23" i="45" l="1"/>
  <c r="AF22" i="45"/>
  <c r="AD10" i="45"/>
  <c r="AD15" i="45"/>
  <c r="AF7" i="45"/>
  <c r="AD25" i="45"/>
  <c r="AF14" i="45"/>
  <c r="AD17" i="45"/>
  <c r="AD8" i="45"/>
  <c r="AF96" i="34"/>
  <c r="AG162" i="34"/>
  <c r="AG178" i="34"/>
  <c r="AF112" i="34"/>
  <c r="AE25" i="45" l="1"/>
  <c r="AE10" i="45"/>
  <c r="AG22" i="45"/>
  <c r="AE15" i="45"/>
  <c r="AE23" i="45"/>
  <c r="AG7" i="45"/>
  <c r="AE17" i="45"/>
  <c r="AE8" i="45"/>
  <c r="AG14" i="45"/>
  <c r="AH178" i="34"/>
  <c r="AH162" i="34"/>
  <c r="AG96" i="34"/>
  <c r="AG112" i="34"/>
  <c r="AF25" i="45" l="1"/>
  <c r="AF15" i="45"/>
  <c r="AF17" i="45"/>
  <c r="AF8" i="45"/>
  <c r="AF10" i="45"/>
  <c r="AF23" i="45"/>
  <c r="AI178" i="34"/>
  <c r="AI162" i="34"/>
  <c r="AH96" i="34"/>
  <c r="AH112" i="34"/>
  <c r="AG8" i="45" l="1"/>
  <c r="AG23" i="45"/>
  <c r="AG10" i="45"/>
  <c r="AG17" i="45"/>
  <c r="AG15" i="45"/>
  <c r="AG25" i="45"/>
  <c r="AI96" i="34"/>
  <c r="AI112" i="34"/>
  <c r="AH22" i="45" l="1"/>
  <c r="AH14" i="45" l="1"/>
  <c r="AH7" i="45"/>
  <c r="AI22" i="45"/>
  <c r="AH23" i="45" l="1"/>
  <c r="AI14" i="45"/>
  <c r="AI7" i="45"/>
  <c r="AJ22" i="45"/>
  <c r="AI23" i="45" l="1"/>
  <c r="AH8" i="45"/>
  <c r="AH15" i="45"/>
  <c r="AJ14" i="45"/>
  <c r="AK22" i="45"/>
  <c r="AJ7" i="45"/>
  <c r="AK71" i="36"/>
  <c r="AK162" i="34"/>
  <c r="AK178" i="34"/>
  <c r="AK55" i="36"/>
  <c r="AI15" i="45" l="1"/>
  <c r="AI8" i="45"/>
  <c r="AJ23" i="45"/>
  <c r="AL22" i="45"/>
  <c r="AK14" i="45"/>
  <c r="AK7" i="45"/>
  <c r="AK112" i="34"/>
  <c r="AL71" i="36"/>
  <c r="AL162" i="34"/>
  <c r="AL178" i="34"/>
  <c r="AK96" i="34"/>
  <c r="AL55" i="36"/>
  <c r="AJ15" i="45" l="1"/>
  <c r="AJ8" i="45"/>
  <c r="AK23" i="45"/>
  <c r="AL14" i="45"/>
  <c r="AL7" i="45"/>
  <c r="AM22" i="45"/>
  <c r="AL112" i="34"/>
  <c r="AM71" i="36"/>
  <c r="AM162" i="34"/>
  <c r="AM178" i="34"/>
  <c r="AL96" i="34"/>
  <c r="AM55" i="36"/>
  <c r="AK15" i="45" l="1"/>
  <c r="AK8" i="45"/>
  <c r="AL23" i="45"/>
  <c r="AN22" i="45"/>
  <c r="AM7" i="45"/>
  <c r="AM14" i="45"/>
  <c r="AM112" i="34"/>
  <c r="AN71" i="36"/>
  <c r="AN178" i="34"/>
  <c r="AN162" i="34"/>
  <c r="AM96" i="34"/>
  <c r="AN55" i="36"/>
  <c r="AM23" i="45" l="1"/>
  <c r="AL8" i="45"/>
  <c r="AL15" i="45"/>
  <c r="AN7" i="45"/>
  <c r="AO22" i="45"/>
  <c r="AN14" i="45"/>
  <c r="AN112" i="34"/>
  <c r="AO71" i="36"/>
  <c r="AO162" i="34"/>
  <c r="AO178" i="34"/>
  <c r="AN96" i="34"/>
  <c r="AO55" i="36"/>
  <c r="AN23" i="45" l="1"/>
  <c r="AM8" i="45"/>
  <c r="AM15" i="45"/>
  <c r="AO14" i="45"/>
  <c r="AO7" i="45"/>
  <c r="AP22" i="45"/>
  <c r="AO112" i="34"/>
  <c r="AP71" i="36"/>
  <c r="AP162" i="34"/>
  <c r="AP178" i="34"/>
  <c r="AO96" i="34"/>
  <c r="AP55" i="36"/>
  <c r="AN15" i="45" l="1"/>
  <c r="AO23" i="45"/>
  <c r="AN8" i="45"/>
  <c r="AQ22" i="45"/>
  <c r="AP7" i="45"/>
  <c r="AP14" i="45"/>
  <c r="AP112" i="34"/>
  <c r="AQ71" i="36"/>
  <c r="AQ162" i="34"/>
  <c r="AQ178" i="34"/>
  <c r="AP96" i="34"/>
  <c r="AQ55" i="36"/>
  <c r="AO15" i="45" l="1"/>
  <c r="AP23" i="45"/>
  <c r="AO8" i="45"/>
  <c r="AR22" i="45"/>
  <c r="AQ7" i="45"/>
  <c r="AQ14" i="45"/>
  <c r="AQ112" i="34"/>
  <c r="AR71" i="36"/>
  <c r="AR162" i="34"/>
  <c r="AR178" i="34"/>
  <c r="AQ96" i="34"/>
  <c r="AR55" i="36"/>
  <c r="AP15" i="45" l="1"/>
  <c r="AQ23" i="45"/>
  <c r="AP8" i="45"/>
  <c r="AS22" i="45"/>
  <c r="AR14" i="45"/>
  <c r="AR7" i="45"/>
  <c r="AR112" i="34"/>
  <c r="AS71" i="36"/>
  <c r="AS162" i="34"/>
  <c r="AS178" i="34"/>
  <c r="AR96" i="34"/>
  <c r="AS55" i="36"/>
  <c r="AQ15" i="45" l="1"/>
  <c r="AQ8" i="45"/>
  <c r="AR23" i="45"/>
  <c r="AS14" i="45"/>
  <c r="AT22" i="45"/>
  <c r="AS7" i="45"/>
  <c r="AS112" i="34"/>
  <c r="AT71" i="36"/>
  <c r="AT162" i="34"/>
  <c r="AT178" i="34"/>
  <c r="AS96" i="34"/>
  <c r="AT55" i="36"/>
  <c r="AR15" i="45" l="1"/>
  <c r="AS23" i="45"/>
  <c r="AR8" i="45"/>
  <c r="AT7" i="45"/>
  <c r="AU22" i="45"/>
  <c r="AT14" i="45"/>
  <c r="AT112" i="34"/>
  <c r="AU71" i="36"/>
  <c r="AU162" i="34"/>
  <c r="AU178" i="34"/>
  <c r="AT96" i="34"/>
  <c r="AU55" i="36"/>
  <c r="AT23" i="45" l="1"/>
  <c r="AS15" i="45"/>
  <c r="AS8" i="45"/>
  <c r="AU7" i="45"/>
  <c r="AV22" i="45"/>
  <c r="AU14" i="45"/>
  <c r="AU112" i="34"/>
  <c r="AV71" i="36"/>
  <c r="AV178" i="34"/>
  <c r="AV162" i="34"/>
  <c r="AU96" i="34"/>
  <c r="AV55" i="36"/>
  <c r="AU23" i="45" l="1"/>
  <c r="AT8" i="45"/>
  <c r="AT15" i="45"/>
  <c r="AV7" i="45"/>
  <c r="AW22" i="45"/>
  <c r="AV14" i="45"/>
  <c r="AV112" i="34"/>
  <c r="AW71" i="36"/>
  <c r="AW162" i="34"/>
  <c r="AW178" i="34"/>
  <c r="AV96" i="34"/>
  <c r="AW55" i="36"/>
  <c r="AV23" i="45" l="1"/>
  <c r="AU8" i="45"/>
  <c r="AU15" i="45"/>
  <c r="AW7" i="45"/>
  <c r="AX22" i="45"/>
  <c r="AW14" i="45"/>
  <c r="AW112" i="34"/>
  <c r="AX71" i="36"/>
  <c r="AX162" i="34"/>
  <c r="AX178" i="34"/>
  <c r="AW96" i="34"/>
  <c r="AX55" i="36"/>
  <c r="AV8" i="45" l="1"/>
  <c r="AW23" i="45"/>
  <c r="AV15" i="45"/>
  <c r="AX7" i="45"/>
  <c r="AY22" i="45"/>
  <c r="AX14" i="45"/>
  <c r="AX112" i="34"/>
  <c r="AY71" i="36"/>
  <c r="AY162" i="34"/>
  <c r="AY178" i="34"/>
  <c r="AX96" i="34"/>
  <c r="AY55" i="36"/>
  <c r="AX23" i="45" l="1"/>
  <c r="AW8" i="45"/>
  <c r="AW15" i="45"/>
  <c r="AY7" i="45"/>
  <c r="AY14" i="45"/>
  <c r="AZ22" i="45"/>
  <c r="AY112" i="34"/>
  <c r="AZ71" i="36"/>
  <c r="AZ162" i="34"/>
  <c r="AZ178" i="34"/>
  <c r="AY96" i="34"/>
  <c r="AZ55" i="36"/>
  <c r="AX8" i="45" l="1"/>
  <c r="AY23" i="45"/>
  <c r="AX15" i="45"/>
  <c r="BA22" i="45"/>
  <c r="AZ7" i="45"/>
  <c r="AZ14" i="45"/>
  <c r="AZ112" i="34"/>
  <c r="BA71" i="36"/>
  <c r="BA162" i="34"/>
  <c r="BA178" i="34"/>
  <c r="AZ96" i="34"/>
  <c r="BA55" i="36"/>
  <c r="AY15" i="45" l="1"/>
  <c r="AY8" i="45"/>
  <c r="AZ23" i="45"/>
  <c r="BA14" i="45"/>
  <c r="BA7" i="45"/>
  <c r="BB22" i="45"/>
  <c r="BA112" i="34"/>
  <c r="BB71" i="36"/>
  <c r="BB162" i="34"/>
  <c r="BB178" i="34"/>
  <c r="BA96" i="34"/>
  <c r="BB55" i="36"/>
  <c r="G5" i="45" l="1"/>
  <c r="G4" i="45" s="1"/>
  <c r="G58" i="45" s="1"/>
  <c r="F5" i="45"/>
  <c r="F4" i="45" s="1"/>
  <c r="F58" i="45" s="1"/>
  <c r="G12" i="45"/>
  <c r="G11" i="45" s="1"/>
  <c r="G59" i="45" s="1"/>
  <c r="AZ8" i="45"/>
  <c r="BA23" i="45"/>
  <c r="F12" i="45"/>
  <c r="F11" i="45" s="1"/>
  <c r="F59" i="45" s="1"/>
  <c r="G20" i="45"/>
  <c r="G19" i="45" s="1"/>
  <c r="G60" i="45" s="1"/>
  <c r="AZ15" i="45"/>
  <c r="F20" i="45"/>
  <c r="F19" i="45" s="1"/>
  <c r="F60" i="45" s="1"/>
  <c r="BB7" i="45"/>
  <c r="BC22" i="45"/>
  <c r="BB14" i="45"/>
  <c r="BB112" i="34"/>
  <c r="BC71" i="36"/>
  <c r="BC162" i="34"/>
  <c r="BC178" i="34"/>
  <c r="BB96" i="34"/>
  <c r="BC55" i="36"/>
  <c r="F71" i="45" l="1"/>
  <c r="F73" i="45" s="1"/>
  <c r="F77" i="45" s="1"/>
  <c r="G71" i="45"/>
  <c r="G73" i="45" s="1"/>
  <c r="G77" i="45" s="1"/>
  <c r="BB23" i="45"/>
  <c r="H5" i="45"/>
  <c r="H4" i="45" s="1"/>
  <c r="H58" i="45" s="1"/>
  <c r="H20" i="45"/>
  <c r="H19" i="45" s="1"/>
  <c r="H60" i="45" s="1"/>
  <c r="H12" i="45"/>
  <c r="H11" i="45" s="1"/>
  <c r="H59" i="45" s="1"/>
  <c r="BA15" i="45"/>
  <c r="BA8" i="45"/>
  <c r="BC7" i="45"/>
  <c r="BC14" i="45"/>
  <c r="BD22" i="45"/>
  <c r="BC112" i="34"/>
  <c r="BD71" i="36"/>
  <c r="BD178" i="34"/>
  <c r="BD162" i="34"/>
  <c r="BC96" i="34"/>
  <c r="BD55" i="36"/>
  <c r="H71" i="45" l="1"/>
  <c r="H73" i="45" s="1"/>
  <c r="H77" i="45" s="1"/>
  <c r="I20" i="45"/>
  <c r="I19" i="45" s="1"/>
  <c r="I60" i="45" s="1"/>
  <c r="BB8" i="45"/>
  <c r="BB15" i="45"/>
  <c r="I5" i="45"/>
  <c r="I4" i="45" s="1"/>
  <c r="I58" i="45" s="1"/>
  <c r="BC23" i="45"/>
  <c r="I12" i="45"/>
  <c r="I11" i="45" s="1"/>
  <c r="I59" i="45" s="1"/>
  <c r="BD14" i="45"/>
  <c r="BE22" i="45"/>
  <c r="BD7" i="45"/>
  <c r="BD112" i="34"/>
  <c r="BE71" i="36"/>
  <c r="BE162" i="34"/>
  <c r="BE178" i="34"/>
  <c r="BD96" i="34"/>
  <c r="BE55" i="36"/>
  <c r="I71" i="45" l="1"/>
  <c r="I73" i="45" s="1"/>
  <c r="I77" i="45" s="1"/>
  <c r="BD23" i="45"/>
  <c r="J20" i="45"/>
  <c r="J19" i="45" s="1"/>
  <c r="J60" i="45" s="1"/>
  <c r="J5" i="45"/>
  <c r="J4" i="45" s="1"/>
  <c r="J58" i="45" s="1"/>
  <c r="BC8" i="45"/>
  <c r="BC15" i="45"/>
  <c r="J12" i="45"/>
  <c r="J11" i="45" s="1"/>
  <c r="J59" i="45" s="1"/>
  <c r="BE14" i="45"/>
  <c r="BE7" i="45"/>
  <c r="BF22" i="45"/>
  <c r="BE112" i="34"/>
  <c r="BF71" i="36"/>
  <c r="BF162" i="34"/>
  <c r="BF178" i="34"/>
  <c r="BE96" i="34"/>
  <c r="BF55" i="36"/>
  <c r="J71" i="45" l="1"/>
  <c r="J73" i="45" s="1"/>
  <c r="J77" i="45" s="1"/>
  <c r="K20" i="45"/>
  <c r="K19" i="45" s="1"/>
  <c r="K60" i="45" s="1"/>
  <c r="BD15" i="45"/>
  <c r="K5" i="45"/>
  <c r="K4" i="45" s="1"/>
  <c r="K58" i="45" s="1"/>
  <c r="BE23" i="45"/>
  <c r="BD8" i="45"/>
  <c r="K12" i="45"/>
  <c r="K11" i="45" s="1"/>
  <c r="K59" i="45" s="1"/>
  <c r="BF7" i="45"/>
  <c r="BG22" i="45"/>
  <c r="BF14" i="45"/>
  <c r="BF112" i="34"/>
  <c r="BG71" i="36"/>
  <c r="BG162" i="34"/>
  <c r="BG178" i="34"/>
  <c r="BF96" i="34"/>
  <c r="BG55" i="36"/>
  <c r="K71" i="45" l="1"/>
  <c r="K73" i="45" s="1"/>
  <c r="K77" i="45" s="1"/>
  <c r="BF23" i="45"/>
  <c r="L5" i="45"/>
  <c r="L4" i="45" s="1"/>
  <c r="L58" i="45" s="1"/>
  <c r="BE15" i="45"/>
  <c r="L20" i="45"/>
  <c r="L19" i="45" s="1"/>
  <c r="L60" i="45" s="1"/>
  <c r="BE8" i="45"/>
  <c r="L12" i="45"/>
  <c r="L11" i="45" s="1"/>
  <c r="L59" i="45" s="1"/>
  <c r="BG14" i="45"/>
  <c r="BG7" i="45"/>
  <c r="BH22" i="45"/>
  <c r="BG112" i="34"/>
  <c r="BH71" i="36"/>
  <c r="BH162" i="34"/>
  <c r="BH178" i="34"/>
  <c r="BG96" i="34"/>
  <c r="BH55" i="36"/>
  <c r="L71" i="45" l="1"/>
  <c r="L73" i="45" s="1"/>
  <c r="L77" i="45" s="1"/>
  <c r="M20" i="45"/>
  <c r="M19" i="45" s="1"/>
  <c r="M60" i="45" s="1"/>
  <c r="BF15" i="45"/>
  <c r="M12" i="45"/>
  <c r="M11" i="45" s="1"/>
  <c r="M59" i="45" s="1"/>
  <c r="BG23" i="45"/>
  <c r="BF8" i="45"/>
  <c r="M5" i="45"/>
  <c r="M4" i="45" s="1"/>
  <c r="M58" i="45" s="1"/>
  <c r="BI22" i="45"/>
  <c r="BH14" i="45"/>
  <c r="BH7" i="45"/>
  <c r="BH112" i="34"/>
  <c r="BI71" i="36"/>
  <c r="BI162" i="34"/>
  <c r="BI178" i="34"/>
  <c r="BH96" i="34"/>
  <c r="BI55" i="36"/>
  <c r="M71" i="45" l="1"/>
  <c r="M73" i="45" s="1"/>
  <c r="M77" i="45" s="1"/>
  <c r="BG8" i="45"/>
  <c r="N20" i="45"/>
  <c r="N19" i="45" s="1"/>
  <c r="N60" i="45" s="1"/>
  <c r="BG15" i="45"/>
  <c r="N12" i="45"/>
  <c r="N11" i="45" s="1"/>
  <c r="N59" i="45" s="1"/>
  <c r="BH23" i="45"/>
  <c r="N5" i="45"/>
  <c r="N4" i="45" s="1"/>
  <c r="N58" i="45" s="1"/>
  <c r="BI14" i="45"/>
  <c r="BJ22" i="45"/>
  <c r="BI7" i="45"/>
  <c r="BI112" i="34"/>
  <c r="BJ71" i="36"/>
  <c r="BJ162" i="34"/>
  <c r="BJ178" i="34"/>
  <c r="BI96" i="34"/>
  <c r="BJ55" i="36"/>
  <c r="N71" i="45" l="1"/>
  <c r="N73" i="45" s="1"/>
  <c r="N77" i="45" s="1"/>
  <c r="BH15" i="45"/>
  <c r="O20" i="45"/>
  <c r="O19" i="45" s="1"/>
  <c r="O60" i="45" s="1"/>
  <c r="BH8" i="45"/>
  <c r="O12" i="45"/>
  <c r="O11" i="45" s="1"/>
  <c r="O59" i="45" s="1"/>
  <c r="BI23" i="45"/>
  <c r="O5" i="45"/>
  <c r="O4" i="45" s="1"/>
  <c r="O58" i="45" s="1"/>
  <c r="BK22" i="45"/>
  <c r="BJ14" i="45"/>
  <c r="BJ7" i="45"/>
  <c r="BJ112" i="34"/>
  <c r="BK71" i="36"/>
  <c r="BK162" i="34"/>
  <c r="BK178" i="34"/>
  <c r="BJ96" i="34"/>
  <c r="BK55" i="36"/>
  <c r="O71" i="45" l="1"/>
  <c r="O73" i="45" s="1"/>
  <c r="O77" i="45" s="1"/>
  <c r="P5" i="45"/>
  <c r="P4" i="45" s="1"/>
  <c r="P58" i="45" s="1"/>
  <c r="BI15" i="45"/>
  <c r="P20" i="45"/>
  <c r="P19" i="45" s="1"/>
  <c r="P60" i="45" s="1"/>
  <c r="BJ23" i="45"/>
  <c r="BI8" i="45"/>
  <c r="P12" i="45"/>
  <c r="P11" i="45" s="1"/>
  <c r="P59" i="45" s="1"/>
  <c r="BL22" i="45"/>
  <c r="BK14" i="45"/>
  <c r="BK7" i="45"/>
  <c r="BK112" i="34"/>
  <c r="BL71" i="36"/>
  <c r="BL162" i="34"/>
  <c r="BL178" i="34"/>
  <c r="BK96" i="34"/>
  <c r="BL55" i="36"/>
  <c r="P71" i="45" l="1"/>
  <c r="P73" i="45" s="1"/>
  <c r="P77" i="45" s="1"/>
  <c r="BK23" i="45"/>
  <c r="BJ8" i="45"/>
  <c r="Q12" i="45"/>
  <c r="Q11" i="45" s="1"/>
  <c r="Q59" i="45" s="1"/>
  <c r="Q20" i="45"/>
  <c r="Q19" i="45" s="1"/>
  <c r="Q60" i="45" s="1"/>
  <c r="BJ15" i="45"/>
  <c r="Q5" i="45"/>
  <c r="Q4" i="45" s="1"/>
  <c r="Q58" i="45" s="1"/>
  <c r="BL7" i="45"/>
  <c r="BN22" i="45"/>
  <c r="BM22" i="45"/>
  <c r="BL14" i="45"/>
  <c r="BL112" i="34"/>
  <c r="BM71" i="36"/>
  <c r="BM162" i="34"/>
  <c r="BM178" i="34"/>
  <c r="BL96" i="34"/>
  <c r="BM55" i="36"/>
  <c r="Q71" i="45" l="1"/>
  <c r="Q73" i="45" s="1"/>
  <c r="Q77" i="45" s="1"/>
  <c r="BK8" i="45"/>
  <c r="R5" i="45"/>
  <c r="R4" i="45" s="1"/>
  <c r="R58" i="45" s="1"/>
  <c r="BL23" i="45"/>
  <c r="R20" i="45"/>
  <c r="R19" i="45" s="1"/>
  <c r="R60" i="45" s="1"/>
  <c r="BK15" i="45"/>
  <c r="R12" i="45"/>
  <c r="R11" i="45" s="1"/>
  <c r="R59" i="45" s="1"/>
  <c r="BM7" i="45"/>
  <c r="BN7" i="45"/>
  <c r="BN14" i="45"/>
  <c r="BM14" i="45"/>
  <c r="BM112" i="34"/>
  <c r="BN71" i="36"/>
  <c r="BN162" i="34"/>
  <c r="BN178" i="34"/>
  <c r="BM96" i="34"/>
  <c r="BN55" i="36"/>
  <c r="R71" i="45" l="1"/>
  <c r="R73" i="45" s="1"/>
  <c r="R77" i="45" s="1"/>
  <c r="BM23" i="45"/>
  <c r="BN23" i="45"/>
  <c r="S12" i="45"/>
  <c r="S11" i="45" s="1"/>
  <c r="S59" i="45" s="1"/>
  <c r="S5" i="45"/>
  <c r="S4" i="45" s="1"/>
  <c r="S58" i="45" s="1"/>
  <c r="S20" i="45"/>
  <c r="S19" i="45" s="1"/>
  <c r="S60" i="45" s="1"/>
  <c r="BL15" i="45"/>
  <c r="BL8" i="45"/>
  <c r="BN112" i="34"/>
  <c r="BP71" i="36"/>
  <c r="BP162" i="34"/>
  <c r="BP178" i="34"/>
  <c r="BO71" i="36"/>
  <c r="BO162" i="34"/>
  <c r="BO178" i="34"/>
  <c r="BN96" i="34"/>
  <c r="BP55" i="36"/>
  <c r="BO55" i="36"/>
  <c r="S71" i="45" l="1"/>
  <c r="S73" i="45" s="1"/>
  <c r="S77" i="45" s="1"/>
  <c r="BN15" i="45"/>
  <c r="BN8" i="45"/>
  <c r="BM8" i="45"/>
  <c r="T12" i="45"/>
  <c r="T11" i="45" s="1"/>
  <c r="T59" i="45" s="1"/>
  <c r="T5" i="45"/>
  <c r="T4" i="45" s="1"/>
  <c r="T58" i="45" s="1"/>
  <c r="BM15" i="45"/>
  <c r="T20" i="45"/>
  <c r="T19" i="45" s="1"/>
  <c r="T60" i="45" s="1"/>
  <c r="BP112" i="34"/>
  <c r="BO112" i="34"/>
  <c r="BP96" i="34"/>
  <c r="BO96" i="34"/>
  <c r="T71" i="45" l="1"/>
  <c r="T73" i="45" s="1"/>
  <c r="T77" i="45" s="1"/>
  <c r="U5" i="45"/>
  <c r="U4" i="45" s="1"/>
  <c r="U58" i="45" s="1"/>
  <c r="U12" i="45"/>
  <c r="U11" i="45" s="1"/>
  <c r="U59" i="45" s="1"/>
  <c r="U20" i="45"/>
  <c r="U19" i="45" s="1"/>
  <c r="U60" i="45" s="1"/>
  <c r="U71" i="45" l="1"/>
  <c r="U73" i="45" s="1"/>
  <c r="U77" i="45" s="1"/>
  <c r="V20" i="45"/>
  <c r="V19" i="45" s="1"/>
  <c r="V60" i="45" s="1"/>
  <c r="V5" i="45"/>
  <c r="V4" i="45" s="1"/>
  <c r="V58" i="45" s="1"/>
  <c r="V12" i="45"/>
  <c r="V11" i="45" s="1"/>
  <c r="V59" i="45" s="1"/>
  <c r="V71" i="45" l="1"/>
  <c r="V73" i="45" s="1"/>
  <c r="V77" i="45" s="1"/>
  <c r="W12" i="45"/>
  <c r="W11" i="45" s="1"/>
  <c r="W59" i="45" s="1"/>
  <c r="W20" i="45"/>
  <c r="W19" i="45" s="1"/>
  <c r="W60" i="45" s="1"/>
  <c r="W5" i="45"/>
  <c r="W4" i="45" s="1"/>
  <c r="W58" i="45" s="1"/>
  <c r="W71" i="45" l="1"/>
  <c r="W73" i="45" s="1"/>
  <c r="W77" i="45" s="1"/>
  <c r="X20" i="45"/>
  <c r="X19" i="45" s="1"/>
  <c r="X60" i="45" s="1"/>
  <c r="X5" i="45"/>
  <c r="X4" i="45" s="1"/>
  <c r="X58" i="45" s="1"/>
  <c r="X12" i="45"/>
  <c r="X11" i="45" s="1"/>
  <c r="X59" i="45" s="1"/>
  <c r="X71" i="45" l="1"/>
  <c r="X73" i="45" s="1"/>
  <c r="X77" i="45" s="1"/>
  <c r="Y12" i="45"/>
  <c r="Y11" i="45" s="1"/>
  <c r="Y59" i="45" s="1"/>
  <c r="Y20" i="45"/>
  <c r="Y19" i="45" s="1"/>
  <c r="Y60" i="45" s="1"/>
  <c r="Y5" i="45"/>
  <c r="Y4" i="45" s="1"/>
  <c r="Y58" i="45" s="1"/>
  <c r="Y71" i="45" l="1"/>
  <c r="Y73" i="45" s="1"/>
  <c r="Y77" i="45" s="1"/>
  <c r="Z5" i="45"/>
  <c r="Z4" i="45" s="1"/>
  <c r="Z58" i="45" s="1"/>
  <c r="Z20" i="45"/>
  <c r="Z19" i="45" s="1"/>
  <c r="Z60" i="45" s="1"/>
  <c r="Z12" i="45"/>
  <c r="Z11" i="45" s="1"/>
  <c r="Z59" i="45" s="1"/>
  <c r="Z71" i="45" l="1"/>
  <c r="AA5" i="45"/>
  <c r="AA4" i="45" s="1"/>
  <c r="AA58" i="45" s="1"/>
  <c r="AA20" i="45"/>
  <c r="AA19" i="45" s="1"/>
  <c r="AA60" i="45" s="1"/>
  <c r="AA12" i="45"/>
  <c r="AA11" i="45" s="1"/>
  <c r="AA59" i="45" s="1"/>
  <c r="AA71" i="45" l="1"/>
  <c r="BI83" i="34" l="1"/>
  <c r="BI67" i="34"/>
  <c r="BP83" i="34"/>
  <c r="BP67" i="34"/>
  <c r="AZ83" i="34"/>
  <c r="AZ67" i="34"/>
  <c r="BC83" i="34"/>
  <c r="BC67" i="34"/>
  <c r="AR81" i="34"/>
  <c r="AR65" i="34"/>
  <c r="AM81" i="34"/>
  <c r="AM65" i="34"/>
  <c r="BO81" i="34"/>
  <c r="BO65" i="34"/>
  <c r="BE81" i="34"/>
  <c r="BE65" i="34"/>
  <c r="BN80" i="34"/>
  <c r="BN64" i="34"/>
  <c r="BD80" i="34"/>
  <c r="BD64" i="34"/>
  <c r="BP80" i="34"/>
  <c r="BP64" i="34"/>
  <c r="BI80" i="34"/>
  <c r="BI64" i="34"/>
  <c r="AN79" i="34"/>
  <c r="AN63" i="34"/>
  <c r="AT79" i="34"/>
  <c r="AT63" i="34"/>
  <c r="BB79" i="34"/>
  <c r="BB63" i="34"/>
  <c r="AW79" i="34"/>
  <c r="AW63" i="34"/>
  <c r="AO83" i="34"/>
  <c r="AO67" i="34"/>
  <c r="BL83" i="34"/>
  <c r="BL67" i="34"/>
  <c r="AY83" i="34"/>
  <c r="AY67" i="34"/>
  <c r="AV81" i="34"/>
  <c r="AV65" i="34"/>
  <c r="BP81" i="34"/>
  <c r="BP65" i="34"/>
  <c r="AU81" i="34"/>
  <c r="AU65" i="34"/>
  <c r="AN81" i="34"/>
  <c r="AN65" i="34"/>
  <c r="AK81" i="34"/>
  <c r="AK65" i="34"/>
  <c r="AX80" i="34"/>
  <c r="AX64" i="34"/>
  <c r="AV80" i="34"/>
  <c r="AV64" i="34"/>
  <c r="AP80" i="34"/>
  <c r="AP64" i="34"/>
  <c r="AO80" i="34"/>
  <c r="AO64" i="34"/>
  <c r="AJ79" i="34"/>
  <c r="AJ63" i="34"/>
  <c r="BH79" i="34"/>
  <c r="BH63" i="34"/>
  <c r="AV79" i="34"/>
  <c r="AV63" i="34"/>
  <c r="BI79" i="34"/>
  <c r="BI63" i="34"/>
  <c r="BJ83" i="34"/>
  <c r="BJ67" i="34"/>
  <c r="BB83" i="34"/>
  <c r="BB67" i="34"/>
  <c r="AS83" i="34"/>
  <c r="AS67" i="34"/>
  <c r="AX83" i="34"/>
  <c r="AX67" i="34"/>
  <c r="BH83" i="34"/>
  <c r="BH67" i="34"/>
  <c r="AR83" i="34"/>
  <c r="AR67" i="34"/>
  <c r="BK83" i="34"/>
  <c r="BK67" i="34"/>
  <c r="AU83" i="34"/>
  <c r="AU67" i="34"/>
  <c r="AL81" i="34"/>
  <c r="AL65" i="34"/>
  <c r="BC81" i="34"/>
  <c r="BC65" i="34"/>
  <c r="BH81" i="34"/>
  <c r="BH65" i="34"/>
  <c r="BK81" i="34"/>
  <c r="BK65" i="34"/>
  <c r="AP81" i="34"/>
  <c r="AP65" i="34"/>
  <c r="BD81" i="34"/>
  <c r="BD65" i="34"/>
  <c r="BM81" i="34"/>
  <c r="BM65" i="34"/>
  <c r="AW81" i="34"/>
  <c r="AW65" i="34"/>
  <c r="BC80" i="34"/>
  <c r="BC64" i="34"/>
  <c r="BJ80" i="34"/>
  <c r="BJ64" i="34"/>
  <c r="AM80" i="34"/>
  <c r="AM64" i="34"/>
  <c r="BL80" i="34"/>
  <c r="BL64" i="34"/>
  <c r="AQ80" i="34"/>
  <c r="AQ64" i="34"/>
  <c r="BF80" i="34"/>
  <c r="BF64" i="34"/>
  <c r="AJ80" i="34"/>
  <c r="AJ64" i="34"/>
  <c r="BA80" i="34"/>
  <c r="BA64" i="34"/>
  <c r="AK80" i="34"/>
  <c r="AK64" i="34"/>
  <c r="BF79" i="34"/>
  <c r="BF63" i="34"/>
  <c r="BO79" i="34"/>
  <c r="BO63" i="34"/>
  <c r="AZ79" i="34"/>
  <c r="AZ63" i="34"/>
  <c r="BC79" i="34"/>
  <c r="BC63" i="34"/>
  <c r="BL79" i="34"/>
  <c r="BL63" i="34"/>
  <c r="AQ79" i="34"/>
  <c r="AQ63" i="34"/>
  <c r="BE79" i="34"/>
  <c r="BE63" i="34"/>
  <c r="AO79" i="34"/>
  <c r="AO63" i="34"/>
  <c r="BE83" i="34"/>
  <c r="BE67" i="34"/>
  <c r="BM83" i="34"/>
  <c r="BM67" i="34"/>
  <c r="BN83" i="34"/>
  <c r="BN67" i="34"/>
  <c r="AJ83" i="34"/>
  <c r="AJ67" i="34"/>
  <c r="AM83" i="34"/>
  <c r="AM67" i="34"/>
  <c r="BB81" i="34"/>
  <c r="BB65" i="34"/>
  <c r="AZ81" i="34"/>
  <c r="AZ65" i="34"/>
  <c r="AT81" i="34"/>
  <c r="AT65" i="34"/>
  <c r="AO81" i="34"/>
  <c r="AO65" i="34"/>
  <c r="BH80" i="34"/>
  <c r="BH64" i="34"/>
  <c r="BB80" i="34"/>
  <c r="BB64" i="34"/>
  <c r="AU80" i="34"/>
  <c r="AU64" i="34"/>
  <c r="AS80" i="34"/>
  <c r="AS64" i="34"/>
  <c r="AU79" i="34"/>
  <c r="AU63" i="34"/>
  <c r="BN79" i="34"/>
  <c r="BN63" i="34"/>
  <c r="AR79" i="34"/>
  <c r="AR63" i="34"/>
  <c r="BM79" i="34"/>
  <c r="BM63" i="34"/>
  <c r="AW83" i="34"/>
  <c r="AW67" i="34"/>
  <c r="BA83" i="34"/>
  <c r="BA67" i="34"/>
  <c r="BF83" i="34"/>
  <c r="BF67" i="34"/>
  <c r="AV83" i="34"/>
  <c r="AV67" i="34"/>
  <c r="BO83" i="34"/>
  <c r="BO67" i="34"/>
  <c r="BG81" i="34"/>
  <c r="BG65" i="34"/>
  <c r="AQ81" i="34"/>
  <c r="AQ65" i="34"/>
  <c r="BJ81" i="34"/>
  <c r="BJ65" i="34"/>
  <c r="BA81" i="34"/>
  <c r="BA65" i="34"/>
  <c r="AR80" i="34"/>
  <c r="AR64" i="34"/>
  <c r="AT80" i="34"/>
  <c r="AT64" i="34"/>
  <c r="BK80" i="34"/>
  <c r="BK64" i="34"/>
  <c r="BE80" i="34"/>
  <c r="BE64" i="34"/>
  <c r="BP79" i="34"/>
  <c r="BP63" i="34"/>
  <c r="BK79" i="34"/>
  <c r="BK63" i="34"/>
  <c r="AM63" i="34"/>
  <c r="AM79" i="34"/>
  <c r="AS79" i="34"/>
  <c r="AS63" i="34"/>
  <c r="AT83" i="34"/>
  <c r="AT67" i="34"/>
  <c r="AL83" i="34"/>
  <c r="AL67" i="34"/>
  <c r="AK83" i="34"/>
  <c r="AK67" i="34"/>
  <c r="AP83" i="34"/>
  <c r="AP67" i="34"/>
  <c r="BD83" i="34"/>
  <c r="BD67" i="34"/>
  <c r="AN83" i="34"/>
  <c r="AN67" i="34"/>
  <c r="BG67" i="34"/>
  <c r="BG83" i="34"/>
  <c r="AQ67" i="34"/>
  <c r="AQ83" i="34"/>
  <c r="BN81" i="34"/>
  <c r="BN65" i="34"/>
  <c r="BL81" i="34"/>
  <c r="BL65" i="34"/>
  <c r="AX81" i="34"/>
  <c r="AX65" i="34"/>
  <c r="BF81" i="34"/>
  <c r="BF65" i="34"/>
  <c r="AJ81" i="34"/>
  <c r="AJ65" i="34"/>
  <c r="AY81" i="34"/>
  <c r="AY65" i="34"/>
  <c r="BI81" i="34"/>
  <c r="BG37" i="45" s="1"/>
  <c r="BI65" i="34"/>
  <c r="AS81" i="34"/>
  <c r="AS65" i="34"/>
  <c r="AY80" i="34"/>
  <c r="AY64" i="34"/>
  <c r="AN80" i="34"/>
  <c r="AN64" i="34"/>
  <c r="BO80" i="34"/>
  <c r="BO64" i="34"/>
  <c r="BG80" i="34"/>
  <c r="BG64" i="34"/>
  <c r="AL80" i="34"/>
  <c r="AL64" i="34"/>
  <c r="AZ80" i="34"/>
  <c r="AZ64" i="34"/>
  <c r="BM80" i="34"/>
  <c r="BM64" i="34"/>
  <c r="AW80" i="34"/>
  <c r="AW64" i="34"/>
  <c r="BJ79" i="34"/>
  <c r="BJ63" i="34"/>
  <c r="AY79" i="34"/>
  <c r="AY63" i="34"/>
  <c r="BD79" i="34"/>
  <c r="BD63" i="34"/>
  <c r="AP79" i="34"/>
  <c r="AN37" i="45" s="1"/>
  <c r="AP63" i="34"/>
  <c r="AX79" i="34"/>
  <c r="AX63" i="34"/>
  <c r="BG63" i="34"/>
  <c r="BG79" i="34"/>
  <c r="AL79" i="34"/>
  <c r="AL63" i="34"/>
  <c r="BA79" i="34"/>
  <c r="BA63" i="34"/>
  <c r="AK79" i="34"/>
  <c r="AK63" i="34"/>
  <c r="AF37" i="45"/>
  <c r="AD30" i="45"/>
  <c r="AE30" i="45"/>
  <c r="AS37" i="45"/>
  <c r="AC37" i="45"/>
  <c r="AC30" i="45"/>
  <c r="AT37" i="45" l="1"/>
  <c r="AM37" i="45"/>
  <c r="BN37" i="45"/>
  <c r="BF37" i="45"/>
  <c r="AU37" i="45"/>
  <c r="AX37" i="45"/>
  <c r="AQ37" i="45"/>
  <c r="AT30" i="45"/>
  <c r="BL37" i="45"/>
  <c r="AN30" i="45"/>
  <c r="AK37" i="45"/>
  <c r="AP30" i="45"/>
  <c r="BB37" i="45"/>
  <c r="BH37" i="45"/>
  <c r="BK37" i="45"/>
  <c r="BM37" i="45"/>
  <c r="AP37" i="45"/>
  <c r="AV30" i="45"/>
  <c r="BH30" i="45"/>
  <c r="BM30" i="45"/>
  <c r="BN30" i="45"/>
  <c r="AS30" i="45"/>
  <c r="AV37" i="45"/>
  <c r="BB30" i="45"/>
  <c r="BE30" i="45"/>
  <c r="AJ37" i="45"/>
  <c r="AU30" i="45"/>
  <c r="AQ30" i="45"/>
  <c r="BC30" i="45"/>
  <c r="BJ30" i="45"/>
  <c r="BF30" i="45"/>
  <c r="BE37" i="45"/>
  <c r="BC37" i="45"/>
  <c r="BJ37" i="45"/>
  <c r="BD37" i="45"/>
  <c r="BK30" i="45"/>
  <c r="BL30" i="45"/>
  <c r="AX30" i="45"/>
  <c r="BG30" i="45"/>
  <c r="AM30" i="45"/>
  <c r="AK30" i="45"/>
  <c r="BD30" i="45"/>
  <c r="AJ30" i="45"/>
  <c r="AE37" i="45"/>
  <c r="AD37" i="45"/>
  <c r="AA30" i="45"/>
  <c r="AA37" i="45"/>
  <c r="AF30" i="45"/>
  <c r="Z37" i="45"/>
  <c r="AG37" i="45"/>
  <c r="AW37" i="45"/>
  <c r="AY37" i="45"/>
  <c r="BA37" i="45"/>
  <c r="BI37" i="45"/>
  <c r="AH37" i="45"/>
  <c r="AL37" i="45"/>
  <c r="Z30" i="45"/>
  <c r="AG30" i="45"/>
  <c r="AW30" i="45"/>
  <c r="AY30" i="45"/>
  <c r="BA30" i="45"/>
  <c r="BI30" i="45"/>
  <c r="AH30" i="45"/>
  <c r="AL30" i="45"/>
  <c r="AO37" i="45"/>
  <c r="AB37" i="45"/>
  <c r="AI30" i="45"/>
  <c r="AZ30" i="45"/>
  <c r="AR37" i="45"/>
  <c r="AO30" i="45"/>
  <c r="AB30" i="45"/>
  <c r="AI37" i="45"/>
  <c r="AZ37" i="45"/>
  <c r="AR30" i="45"/>
  <c r="AO71" i="34" l="1"/>
  <c r="AO55" i="34"/>
  <c r="BP71" i="34"/>
  <c r="BP55" i="34"/>
  <c r="AS75" i="34"/>
  <c r="AS59" i="34"/>
  <c r="BI75" i="34"/>
  <c r="BI59" i="34"/>
  <c r="BF82" i="34"/>
  <c r="BD38" i="45" s="1"/>
  <c r="BF66" i="34"/>
  <c r="BD31" i="45" s="1"/>
  <c r="BP82" i="34"/>
  <c r="BN38" i="45" s="1"/>
  <c r="BP66" i="34"/>
  <c r="AS82" i="34"/>
  <c r="AS66" i="34"/>
  <c r="AQ31" i="45" s="1"/>
  <c r="AP70" i="34"/>
  <c r="AP54" i="34"/>
  <c r="BO72" i="34"/>
  <c r="BO56" i="34"/>
  <c r="AS72" i="34"/>
  <c r="AS56" i="34"/>
  <c r="BP72" i="34"/>
  <c r="BP56" i="34"/>
  <c r="BO76" i="34"/>
  <c r="BO60" i="34"/>
  <c r="AV76" i="34"/>
  <c r="AV60" i="34"/>
  <c r="AO76" i="34"/>
  <c r="AO60" i="34"/>
  <c r="BB84" i="34"/>
  <c r="BB68" i="34"/>
  <c r="AZ32" i="45" s="1"/>
  <c r="BK84" i="34"/>
  <c r="BK68" i="34"/>
  <c r="BB78" i="34"/>
  <c r="BB62" i="34"/>
  <c r="BC78" i="34"/>
  <c r="BC62" i="34"/>
  <c r="AS73" i="34"/>
  <c r="AS57" i="34"/>
  <c r="AU57" i="34"/>
  <c r="AU73" i="34"/>
  <c r="AZ73" i="34"/>
  <c r="AZ57" i="34"/>
  <c r="AR77" i="34"/>
  <c r="AR61" i="34"/>
  <c r="BE77" i="34"/>
  <c r="BE61" i="34"/>
  <c r="BK74" i="34"/>
  <c r="BK58" i="34"/>
  <c r="BF74" i="34"/>
  <c r="BF58" i="34"/>
  <c r="BH74" i="34"/>
  <c r="BH58" i="34"/>
  <c r="AR85" i="34"/>
  <c r="AR69" i="34"/>
  <c r="AP33" i="45" s="1"/>
  <c r="AK85" i="34"/>
  <c r="AI40" i="45" s="1"/>
  <c r="AK69" i="34"/>
  <c r="AZ85" i="34"/>
  <c r="AZ69" i="34"/>
  <c r="AX33" i="45" s="1"/>
  <c r="BE71" i="34"/>
  <c r="BE55" i="34"/>
  <c r="BO71" i="34"/>
  <c r="BO55" i="34"/>
  <c r="BD75" i="34"/>
  <c r="BD59" i="34"/>
  <c r="BN75" i="34"/>
  <c r="BN59" i="34"/>
  <c r="AL75" i="34"/>
  <c r="AL59" i="34"/>
  <c r="BJ82" i="34"/>
  <c r="BH38" i="45" s="1"/>
  <c r="BJ66" i="34"/>
  <c r="BH31" i="45" s="1"/>
  <c r="AM82" i="34"/>
  <c r="AM66" i="34"/>
  <c r="AL70" i="34"/>
  <c r="AL54" i="34"/>
  <c r="BF70" i="34"/>
  <c r="BF54" i="34"/>
  <c r="BK54" i="34"/>
  <c r="BK70" i="34"/>
  <c r="BN70" i="34"/>
  <c r="BN54" i="34"/>
  <c r="AS70" i="34"/>
  <c r="AS54" i="34"/>
  <c r="BH70" i="34"/>
  <c r="BH54" i="34"/>
  <c r="AR70" i="34"/>
  <c r="AR54" i="34"/>
  <c r="AM72" i="34"/>
  <c r="AM56" i="34"/>
  <c r="BI72" i="34"/>
  <c r="BI56" i="34"/>
  <c r="BN72" i="34"/>
  <c r="BN56" i="34"/>
  <c r="AL72" i="34"/>
  <c r="AL56" i="34"/>
  <c r="AQ72" i="34"/>
  <c r="AQ56" i="34"/>
  <c r="AU72" i="34"/>
  <c r="AU56" i="34"/>
  <c r="BL72" i="34"/>
  <c r="BL56" i="34"/>
  <c r="AV72" i="34"/>
  <c r="AV56" i="34"/>
  <c r="BH76" i="34"/>
  <c r="BH60" i="34"/>
  <c r="BD76" i="34"/>
  <c r="BD60" i="34"/>
  <c r="AR76" i="34"/>
  <c r="AR60" i="34"/>
  <c r="BL76" i="34"/>
  <c r="BL60" i="34"/>
  <c r="AQ76" i="34"/>
  <c r="AQ60" i="34"/>
  <c r="BF76" i="34"/>
  <c r="BF60" i="34"/>
  <c r="AJ76" i="34"/>
  <c r="AJ60" i="34"/>
  <c r="BA76" i="34"/>
  <c r="BA60" i="34"/>
  <c r="AK76" i="34"/>
  <c r="AK60" i="34"/>
  <c r="AX84" i="34"/>
  <c r="AX68" i="34"/>
  <c r="AV32" i="45" s="1"/>
  <c r="BF84" i="34"/>
  <c r="BF68" i="34"/>
  <c r="AW84" i="34"/>
  <c r="AW68" i="34"/>
  <c r="AU32" i="45" s="1"/>
  <c r="AT84" i="34"/>
  <c r="AT68" i="34"/>
  <c r="BD84" i="34"/>
  <c r="BB39" i="45" s="1"/>
  <c r="BD68" i="34"/>
  <c r="BB32" i="45" s="1"/>
  <c r="AN84" i="34"/>
  <c r="AN68" i="34"/>
  <c r="BG84" i="34"/>
  <c r="BG68" i="34"/>
  <c r="BE32" i="45" s="1"/>
  <c r="AQ84" i="34"/>
  <c r="AQ68" i="34"/>
  <c r="BL78" i="34"/>
  <c r="BL62" i="34"/>
  <c r="AQ78" i="34"/>
  <c r="AQ62" i="34"/>
  <c r="BG78" i="34"/>
  <c r="BG62" i="34"/>
  <c r="BJ78" i="34"/>
  <c r="BJ62" i="34"/>
  <c r="AN78" i="34"/>
  <c r="AN62" i="34"/>
  <c r="AX78" i="34"/>
  <c r="AX62" i="34"/>
  <c r="BI78" i="34"/>
  <c r="BI62" i="34"/>
  <c r="AS78" i="34"/>
  <c r="AS62" i="34"/>
  <c r="AK73" i="34"/>
  <c r="AK57" i="34"/>
  <c r="BF73" i="34"/>
  <c r="BF57" i="34"/>
  <c r="AL73" i="34"/>
  <c r="AL57" i="34"/>
  <c r="AP73" i="34"/>
  <c r="AP57" i="34"/>
  <c r="AM73" i="34"/>
  <c r="AM57" i="34"/>
  <c r="AY73" i="34"/>
  <c r="AY57" i="34"/>
  <c r="BL73" i="34"/>
  <c r="BL57" i="34"/>
  <c r="AV73" i="34"/>
  <c r="AV57" i="34"/>
  <c r="BB77" i="34"/>
  <c r="BB61" i="34"/>
  <c r="AX77" i="34"/>
  <c r="AX61" i="34"/>
  <c r="AL77" i="34"/>
  <c r="AL61" i="34"/>
  <c r="BP77" i="34"/>
  <c r="BP61" i="34"/>
  <c r="AU61" i="34"/>
  <c r="AU77" i="34"/>
  <c r="BJ77" i="34"/>
  <c r="BJ61" i="34"/>
  <c r="AN77" i="34"/>
  <c r="AN61" i="34"/>
  <c r="BA77" i="34"/>
  <c r="BA61" i="34"/>
  <c r="AK77" i="34"/>
  <c r="AK61" i="34"/>
  <c r="AP74" i="34"/>
  <c r="AP58" i="34"/>
  <c r="AW74" i="34"/>
  <c r="AW58" i="34"/>
  <c r="AT74" i="34"/>
  <c r="AT58" i="34"/>
  <c r="AY74" i="34"/>
  <c r="AY58" i="34"/>
  <c r="BI74" i="34"/>
  <c r="BI58" i="34"/>
  <c r="AM74" i="34"/>
  <c r="AM58" i="34"/>
  <c r="BD74" i="34"/>
  <c r="BD58" i="34"/>
  <c r="AN74" i="34"/>
  <c r="AN58" i="34"/>
  <c r="AN85" i="34"/>
  <c r="AN69" i="34"/>
  <c r="AL85" i="34"/>
  <c r="AJ40" i="45" s="1"/>
  <c r="AL69" i="34"/>
  <c r="BM85" i="34"/>
  <c r="BM69" i="34"/>
  <c r="BA85" i="34"/>
  <c r="AY40" i="45" s="1"/>
  <c r="BA69" i="34"/>
  <c r="AY33" i="45" s="1"/>
  <c r="BP85" i="34"/>
  <c r="BP69" i="34"/>
  <c r="AT85" i="34"/>
  <c r="AR40" i="45" s="1"/>
  <c r="AT69" i="34"/>
  <c r="AR33" i="45" s="1"/>
  <c r="BK85" i="34"/>
  <c r="BK69" i="34"/>
  <c r="AU85" i="34"/>
  <c r="AS40" i="45" s="1"/>
  <c r="AU69" i="34"/>
  <c r="AS33" i="45" s="1"/>
  <c r="AK71" i="34"/>
  <c r="AK55" i="34"/>
  <c r="AT71" i="34"/>
  <c r="AT55" i="34"/>
  <c r="AZ71" i="34"/>
  <c r="AZ55" i="34"/>
  <c r="AY75" i="34"/>
  <c r="AY59" i="34"/>
  <c r="BB75" i="34"/>
  <c r="BB59" i="34"/>
  <c r="AN75" i="34"/>
  <c r="AN59" i="34"/>
  <c r="AJ82" i="34"/>
  <c r="AJ66" i="34"/>
  <c r="BK82" i="34"/>
  <c r="BI38" i="45" s="1"/>
  <c r="BK66" i="34"/>
  <c r="BI31" i="45" s="1"/>
  <c r="AT70" i="34"/>
  <c r="AT54" i="34"/>
  <c r="BM70" i="34"/>
  <c r="BM54" i="34"/>
  <c r="AX70" i="34"/>
  <c r="AX54" i="34"/>
  <c r="AV70" i="34"/>
  <c r="AV54" i="34"/>
  <c r="AW72" i="34"/>
  <c r="AW56" i="34"/>
  <c r="AX72" i="34"/>
  <c r="AX56" i="34"/>
  <c r="AZ72" i="34"/>
  <c r="AZ56" i="34"/>
  <c r="BC76" i="34"/>
  <c r="BC60" i="34"/>
  <c r="BK76" i="34"/>
  <c r="BK60" i="34"/>
  <c r="BE76" i="34"/>
  <c r="BE60" i="34"/>
  <c r="AK84" i="34"/>
  <c r="AI39" i="45" s="1"/>
  <c r="AK68" i="34"/>
  <c r="BH84" i="34"/>
  <c r="BF39" i="45" s="1"/>
  <c r="BH68" i="34"/>
  <c r="AJ78" i="34"/>
  <c r="AJ62" i="34"/>
  <c r="BO78" i="34"/>
  <c r="BO62" i="34"/>
  <c r="BM78" i="34"/>
  <c r="BM62" i="34"/>
  <c r="BM73" i="34"/>
  <c r="BM57" i="34"/>
  <c r="AW73" i="34"/>
  <c r="AW57" i="34"/>
  <c r="BP73" i="34"/>
  <c r="BP57" i="34"/>
  <c r="BH77" i="34"/>
  <c r="BH61" i="34"/>
  <c r="AV77" i="34"/>
  <c r="AV61" i="34"/>
  <c r="BO77" i="34"/>
  <c r="BO61" i="34"/>
  <c r="AO77" i="34"/>
  <c r="AO61" i="34"/>
  <c r="BA74" i="34"/>
  <c r="BA58" i="34"/>
  <c r="AS74" i="34"/>
  <c r="AS58" i="34"/>
  <c r="AX85" i="34"/>
  <c r="AX69" i="34"/>
  <c r="BF85" i="34"/>
  <c r="BD40" i="45" s="1"/>
  <c r="BF69" i="34"/>
  <c r="BD33" i="45" s="1"/>
  <c r="BO85" i="34"/>
  <c r="BO69" i="34"/>
  <c r="BK71" i="34"/>
  <c r="BK55" i="34"/>
  <c r="AM71" i="34"/>
  <c r="AM55" i="34"/>
  <c r="BL71" i="34"/>
  <c r="BL55" i="34"/>
  <c r="AZ75" i="34"/>
  <c r="AZ59" i="34"/>
  <c r="AP75" i="34"/>
  <c r="AP59" i="34"/>
  <c r="BE75" i="34"/>
  <c r="BE59" i="34"/>
  <c r="AV82" i="34"/>
  <c r="AT38" i="45" s="1"/>
  <c r="AV66" i="34"/>
  <c r="AT31" i="45" s="1"/>
  <c r="BL82" i="34"/>
  <c r="BL66" i="34"/>
  <c r="BG82" i="34"/>
  <c r="BE38" i="45" s="1"/>
  <c r="BG66" i="34"/>
  <c r="BE31" i="45" s="1"/>
  <c r="AO82" i="34"/>
  <c r="AO66" i="34"/>
  <c r="BN71" i="34"/>
  <c r="BN55" i="34"/>
  <c r="AX71" i="34"/>
  <c r="AX55" i="34"/>
  <c r="BC71" i="34"/>
  <c r="BC55" i="34"/>
  <c r="BI71" i="34"/>
  <c r="BI55" i="34"/>
  <c r="BM71" i="34"/>
  <c r="BM55" i="34"/>
  <c r="AQ71" i="34"/>
  <c r="AQ55" i="34"/>
  <c r="BH71" i="34"/>
  <c r="BH55" i="34"/>
  <c r="AR71" i="34"/>
  <c r="AR55" i="34"/>
  <c r="BK75" i="34"/>
  <c r="BK59" i="34"/>
  <c r="AM59" i="34"/>
  <c r="AM75" i="34"/>
  <c r="BP75" i="34"/>
  <c r="BP59" i="34"/>
  <c r="BH75" i="34"/>
  <c r="BH59" i="34"/>
  <c r="BL75" i="34"/>
  <c r="BL59" i="34"/>
  <c r="AO75" i="34"/>
  <c r="AO59" i="34"/>
  <c r="BA75" i="34"/>
  <c r="BA59" i="34"/>
  <c r="AV75" i="34"/>
  <c r="AV59" i="34"/>
  <c r="BI82" i="34"/>
  <c r="BG38" i="45" s="1"/>
  <c r="BI66" i="34"/>
  <c r="BG31" i="45" s="1"/>
  <c r="AZ82" i="34"/>
  <c r="AZ66" i="34"/>
  <c r="BE82" i="34"/>
  <c r="BE66" i="34"/>
  <c r="BC31" i="45" s="1"/>
  <c r="BB82" i="34"/>
  <c r="BB66" i="34"/>
  <c r="BH82" i="34"/>
  <c r="BF38" i="45" s="1"/>
  <c r="BH66" i="34"/>
  <c r="BF31" i="45" s="1"/>
  <c r="AN82" i="34"/>
  <c r="AN66" i="34"/>
  <c r="BC82" i="34"/>
  <c r="BA38" i="45" s="1"/>
  <c r="BC66" i="34"/>
  <c r="BA31" i="45" s="1"/>
  <c r="BA82" i="34"/>
  <c r="BA66" i="34"/>
  <c r="AK82" i="34"/>
  <c r="AI38" i="45" s="1"/>
  <c r="AK66" i="34"/>
  <c r="AI31" i="45" s="1"/>
  <c r="AO70" i="34"/>
  <c r="AO54" i="34"/>
  <c r="BJ70" i="34"/>
  <c r="BJ54" i="34"/>
  <c r="AY54" i="34"/>
  <c r="AY70" i="34"/>
  <c r="BE70" i="34"/>
  <c r="BE54" i="34"/>
  <c r="BI70" i="34"/>
  <c r="BI54" i="34"/>
  <c r="AM70" i="34"/>
  <c r="AM54" i="34"/>
  <c r="BD70" i="34"/>
  <c r="BD54" i="34"/>
  <c r="AN70" i="34"/>
  <c r="AN54" i="34"/>
  <c r="BB72" i="34"/>
  <c r="BB56" i="34"/>
  <c r="AT72" i="34"/>
  <c r="AT56" i="34"/>
  <c r="BG56" i="34"/>
  <c r="BG72" i="34"/>
  <c r="BM72" i="34"/>
  <c r="BM56" i="34"/>
  <c r="BK72" i="34"/>
  <c r="BK56" i="34"/>
  <c r="AP72" i="34"/>
  <c r="AP56" i="34"/>
  <c r="BH72" i="34"/>
  <c r="BH56" i="34"/>
  <c r="AR72" i="34"/>
  <c r="AR56" i="34"/>
  <c r="AM76" i="34"/>
  <c r="AM60" i="34"/>
  <c r="AT76" i="34"/>
  <c r="AT60" i="34"/>
  <c r="BJ76" i="34"/>
  <c r="BJ60" i="34"/>
  <c r="BG60" i="34"/>
  <c r="BG76" i="34"/>
  <c r="AL76" i="34"/>
  <c r="AL60" i="34"/>
  <c r="AZ76" i="34"/>
  <c r="AZ60" i="34"/>
  <c r="BM76" i="34"/>
  <c r="BM60" i="34"/>
  <c r="AW76" i="34"/>
  <c r="AW60" i="34"/>
  <c r="BI84" i="34"/>
  <c r="BI68" i="34"/>
  <c r="BP84" i="34"/>
  <c r="BN39" i="45" s="1"/>
  <c r="BP68" i="34"/>
  <c r="BN32" i="45" s="1"/>
  <c r="AP84" i="34"/>
  <c r="AP68" i="34"/>
  <c r="AO84" i="34"/>
  <c r="AM39" i="45" s="1"/>
  <c r="AO68" i="34"/>
  <c r="AM32" i="45" s="1"/>
  <c r="AL84" i="34"/>
  <c r="AL68" i="34"/>
  <c r="AZ84" i="34"/>
  <c r="AX39" i="45" s="1"/>
  <c r="AZ68" i="34"/>
  <c r="AX32" i="45" s="1"/>
  <c r="AJ84" i="34"/>
  <c r="AJ68" i="34"/>
  <c r="BC84" i="34"/>
  <c r="BA39" i="45" s="1"/>
  <c r="BC68" i="34"/>
  <c r="BA32" i="45" s="1"/>
  <c r="AM84" i="34"/>
  <c r="AM68" i="34"/>
  <c r="BP78" i="34"/>
  <c r="BP62" i="34"/>
  <c r="BK78" i="34"/>
  <c r="BK62" i="34"/>
  <c r="AV78" i="34"/>
  <c r="AV62" i="34"/>
  <c r="BD78" i="34"/>
  <c r="BD62" i="34"/>
  <c r="BN78" i="34"/>
  <c r="BN62" i="34"/>
  <c r="AR78" i="34"/>
  <c r="AR62" i="34"/>
  <c r="BE78" i="34"/>
  <c r="BE62" i="34"/>
  <c r="AO78" i="34"/>
  <c r="AO62" i="34"/>
  <c r="AX73" i="34"/>
  <c r="AX57" i="34"/>
  <c r="AQ73" i="34"/>
  <c r="AQ57" i="34"/>
  <c r="BK73" i="34"/>
  <c r="BK57" i="34"/>
  <c r="BI73" i="34"/>
  <c r="BI57" i="34"/>
  <c r="BO73" i="34"/>
  <c r="BO57" i="34"/>
  <c r="AT73" i="34"/>
  <c r="AT57" i="34"/>
  <c r="BH73" i="34"/>
  <c r="BH57" i="34"/>
  <c r="AR73" i="34"/>
  <c r="AR57" i="34"/>
  <c r="BL77" i="34"/>
  <c r="BL61" i="34"/>
  <c r="AM77" i="34"/>
  <c r="AM61" i="34"/>
  <c r="BN77" i="34"/>
  <c r="BN61" i="34"/>
  <c r="BK77" i="34"/>
  <c r="BK61" i="34"/>
  <c r="AP77" i="34"/>
  <c r="AP61" i="34"/>
  <c r="BD77" i="34"/>
  <c r="BD61" i="34"/>
  <c r="BM77" i="34"/>
  <c r="BM61" i="34"/>
  <c r="AW77" i="34"/>
  <c r="AW61" i="34"/>
  <c r="BJ74" i="34"/>
  <c r="BJ58" i="34"/>
  <c r="BB74" i="34"/>
  <c r="BB58" i="34"/>
  <c r="BO74" i="34"/>
  <c r="BO58" i="34"/>
  <c r="AL74" i="34"/>
  <c r="AL58" i="34"/>
  <c r="AQ74" i="34"/>
  <c r="AQ58" i="34"/>
  <c r="BC74" i="34"/>
  <c r="BC58" i="34"/>
  <c r="BP74" i="34"/>
  <c r="BP58" i="34"/>
  <c r="AZ74" i="34"/>
  <c r="AZ58" i="34"/>
  <c r="AJ74" i="34"/>
  <c r="AJ58" i="34"/>
  <c r="BH85" i="34"/>
  <c r="BH69" i="34"/>
  <c r="BN85" i="34"/>
  <c r="BN69" i="34"/>
  <c r="BL33" i="45" s="1"/>
  <c r="AW85" i="34"/>
  <c r="AW69" i="34"/>
  <c r="AV85" i="34"/>
  <c r="AV69" i="34"/>
  <c r="BJ85" i="34"/>
  <c r="BJ69" i="34"/>
  <c r="AO85" i="34"/>
  <c r="AO69" i="34"/>
  <c r="BG85" i="34"/>
  <c r="BG69" i="34"/>
  <c r="AQ85" i="34"/>
  <c r="AQ69" i="34"/>
  <c r="AP71" i="34"/>
  <c r="AP55" i="34"/>
  <c r="AS71" i="34"/>
  <c r="AS55" i="34"/>
  <c r="BB71" i="34"/>
  <c r="BB55" i="34"/>
  <c r="AJ71" i="34"/>
  <c r="AJ55" i="34"/>
  <c r="AT75" i="34"/>
  <c r="AT59" i="34"/>
  <c r="AX75" i="34"/>
  <c r="AX59" i="34"/>
  <c r="AQ75" i="34"/>
  <c r="AQ59" i="34"/>
  <c r="AL82" i="34"/>
  <c r="AJ38" i="45" s="1"/>
  <c r="AL66" i="34"/>
  <c r="AY82" i="34"/>
  <c r="AY66" i="34"/>
  <c r="AR82" i="34"/>
  <c r="AR66" i="34"/>
  <c r="AP31" i="45" s="1"/>
  <c r="BA70" i="34"/>
  <c r="BA54" i="34"/>
  <c r="AK70" i="34"/>
  <c r="AK54" i="34"/>
  <c r="BL70" i="34"/>
  <c r="BL54" i="34"/>
  <c r="AO72" i="34"/>
  <c r="AO56" i="34"/>
  <c r="BA72" i="34"/>
  <c r="BA56" i="34"/>
  <c r="AJ72" i="34"/>
  <c r="AJ56" i="34"/>
  <c r="AN76" i="34"/>
  <c r="AN60" i="34"/>
  <c r="AP76" i="34"/>
  <c r="AP60" i="34"/>
  <c r="BN84" i="34"/>
  <c r="BN68" i="34"/>
  <c r="BE84" i="34"/>
  <c r="BC39" i="45" s="1"/>
  <c r="BE68" i="34"/>
  <c r="BC32" i="45" s="1"/>
  <c r="AR84" i="34"/>
  <c r="AR68" i="34"/>
  <c r="AU84" i="34"/>
  <c r="AS39" i="45" s="1"/>
  <c r="AU68" i="34"/>
  <c r="AS32" i="45" s="1"/>
  <c r="AP78" i="34"/>
  <c r="AP62" i="34"/>
  <c r="AT78" i="34"/>
  <c r="AT62" i="34"/>
  <c r="AW78" i="34"/>
  <c r="AW62" i="34"/>
  <c r="BA73" i="34"/>
  <c r="BA57" i="34"/>
  <c r="BE73" i="34"/>
  <c r="BE57" i="34"/>
  <c r="AJ73" i="34"/>
  <c r="AJ57" i="34"/>
  <c r="AZ77" i="34"/>
  <c r="AZ61" i="34"/>
  <c r="AT77" i="34"/>
  <c r="AT61" i="34"/>
  <c r="BE74" i="34"/>
  <c r="BE58" i="34"/>
  <c r="BN74" i="34"/>
  <c r="BN58" i="34"/>
  <c r="AR74" i="34"/>
  <c r="AR58" i="34"/>
  <c r="AS85" i="34"/>
  <c r="AQ40" i="45" s="1"/>
  <c r="AS69" i="34"/>
  <c r="AQ33" i="45" s="1"/>
  <c r="AY85" i="34"/>
  <c r="AY69" i="34"/>
  <c r="BJ71" i="34"/>
  <c r="BJ55" i="34"/>
  <c r="AW71" i="34"/>
  <c r="AW55" i="34"/>
  <c r="AV71" i="34"/>
  <c r="AV55" i="34"/>
  <c r="AK75" i="34"/>
  <c r="AK59" i="34"/>
  <c r="AU75" i="34"/>
  <c r="AU59" i="34"/>
  <c r="AJ75" i="34"/>
  <c r="AJ59" i="34"/>
  <c r="BM82" i="34"/>
  <c r="BM66" i="34"/>
  <c r="AT82" i="34"/>
  <c r="AT66" i="34"/>
  <c r="BB70" i="34"/>
  <c r="BB54" i="34"/>
  <c r="AY71" i="34"/>
  <c r="AY55" i="34"/>
  <c r="BF71" i="34"/>
  <c r="BF55" i="34"/>
  <c r="AU71" i="34"/>
  <c r="AU55" i="34"/>
  <c r="BA71" i="34"/>
  <c r="BA55" i="34"/>
  <c r="BG71" i="34"/>
  <c r="BG55" i="34"/>
  <c r="AL71" i="34"/>
  <c r="AL55" i="34"/>
  <c r="BD71" i="34"/>
  <c r="BD55" i="34"/>
  <c r="AN71" i="34"/>
  <c r="AN55" i="34"/>
  <c r="BO75" i="34"/>
  <c r="BO59" i="34"/>
  <c r="BJ75" i="34"/>
  <c r="BJ59" i="34"/>
  <c r="BF75" i="34"/>
  <c r="BF59" i="34"/>
  <c r="BC59" i="34"/>
  <c r="BC75" i="34"/>
  <c r="BG75" i="34"/>
  <c r="BG59" i="34"/>
  <c r="BM75" i="34"/>
  <c r="BM59" i="34"/>
  <c r="AW75" i="34"/>
  <c r="AW59" i="34"/>
  <c r="AR75" i="34"/>
  <c r="AR59" i="34"/>
  <c r="AP82" i="34"/>
  <c r="AP66" i="34"/>
  <c r="BN82" i="34"/>
  <c r="BN66" i="34"/>
  <c r="BL31" i="45" s="1"/>
  <c r="AU82" i="34"/>
  <c r="AU66" i="34"/>
  <c r="AQ82" i="34"/>
  <c r="AO38" i="45" s="1"/>
  <c r="AQ66" i="34"/>
  <c r="BD82" i="34"/>
  <c r="BD66" i="34"/>
  <c r="BO82" i="34"/>
  <c r="BO66" i="34"/>
  <c r="BM31" i="45" s="1"/>
  <c r="AX82" i="34"/>
  <c r="AX66" i="34"/>
  <c r="AW82" i="34"/>
  <c r="AW66" i="34"/>
  <c r="AU31" i="45" s="1"/>
  <c r="BG70" i="34"/>
  <c r="BG54" i="34"/>
  <c r="BO54" i="34"/>
  <c r="BO70" i="34"/>
  <c r="AU54" i="34"/>
  <c r="AU70" i="34"/>
  <c r="AQ70" i="34"/>
  <c r="AQ54" i="34"/>
  <c r="AW70" i="34"/>
  <c r="AW54" i="34"/>
  <c r="BC70" i="34"/>
  <c r="BC54" i="34"/>
  <c r="BP70" i="34"/>
  <c r="BP54" i="34"/>
  <c r="AZ70" i="34"/>
  <c r="AZ54" i="34"/>
  <c r="AJ70" i="34"/>
  <c r="BJ72" i="34"/>
  <c r="BJ56" i="34"/>
  <c r="BC72" i="34"/>
  <c r="BC56" i="34"/>
  <c r="AY72" i="34"/>
  <c r="AY56" i="34"/>
  <c r="BE72" i="34"/>
  <c r="BE56" i="34"/>
  <c r="BF72" i="34"/>
  <c r="BF56" i="34"/>
  <c r="AK72" i="34"/>
  <c r="AK56" i="34"/>
  <c r="BD72" i="34"/>
  <c r="BD56" i="34"/>
  <c r="AN72" i="34"/>
  <c r="AN56" i="34"/>
  <c r="AX76" i="34"/>
  <c r="AX60" i="34"/>
  <c r="BN76" i="34"/>
  <c r="BN60" i="34"/>
  <c r="AY76" i="34"/>
  <c r="AY60" i="34"/>
  <c r="BB76" i="34"/>
  <c r="BB60" i="34"/>
  <c r="BP76" i="34"/>
  <c r="BP60" i="34"/>
  <c r="AU76" i="34"/>
  <c r="AU60" i="34"/>
  <c r="BI76" i="34"/>
  <c r="BI60" i="34"/>
  <c r="AS76" i="34"/>
  <c r="AS60" i="34"/>
  <c r="AS84" i="34"/>
  <c r="AQ39" i="45" s="1"/>
  <c r="AS68" i="34"/>
  <c r="AQ32" i="45" s="1"/>
  <c r="BA84" i="34"/>
  <c r="AY39" i="45" s="1"/>
  <c r="BA68" i="34"/>
  <c r="BM84" i="34"/>
  <c r="BK39" i="45" s="1"/>
  <c r="BM68" i="34"/>
  <c r="BJ84" i="34"/>
  <c r="BJ68" i="34"/>
  <c r="BL84" i="34"/>
  <c r="BJ39" i="45" s="1"/>
  <c r="BL68" i="34"/>
  <c r="AV84" i="34"/>
  <c r="AV68" i="34"/>
  <c r="BO84" i="34"/>
  <c r="BM39" i="45" s="1"/>
  <c r="BO68" i="34"/>
  <c r="AY84" i="34"/>
  <c r="AY68" i="34"/>
  <c r="BF78" i="34"/>
  <c r="BF62" i="34"/>
  <c r="AU78" i="34"/>
  <c r="AU62" i="34"/>
  <c r="AZ78" i="34"/>
  <c r="AZ62" i="34"/>
  <c r="AL78" i="34"/>
  <c r="AL62" i="34"/>
  <c r="AY78" i="34"/>
  <c r="AY62" i="34"/>
  <c r="BH78" i="34"/>
  <c r="BH62" i="34"/>
  <c r="AM78" i="34"/>
  <c r="AM62" i="34"/>
  <c r="BA78" i="34"/>
  <c r="BA62" i="34"/>
  <c r="AK78" i="34"/>
  <c r="AK62" i="34"/>
  <c r="BG73" i="34"/>
  <c r="BG57" i="34"/>
  <c r="BN73" i="34"/>
  <c r="BN57" i="34"/>
  <c r="BC73" i="34"/>
  <c r="BC57" i="34"/>
  <c r="BB73" i="34"/>
  <c r="BB57" i="34"/>
  <c r="BJ73" i="34"/>
  <c r="BJ57" i="34"/>
  <c r="AO73" i="34"/>
  <c r="AO57" i="34"/>
  <c r="BD73" i="34"/>
  <c r="BD57" i="34"/>
  <c r="AN73" i="34"/>
  <c r="AN57" i="34"/>
  <c r="AQ77" i="34"/>
  <c r="AQ61" i="34"/>
  <c r="BG77" i="34"/>
  <c r="BG61" i="34"/>
  <c r="BC77" i="34"/>
  <c r="BC61" i="34"/>
  <c r="BF77" i="34"/>
  <c r="BF61" i="34"/>
  <c r="AJ77" i="34"/>
  <c r="AJ61" i="34"/>
  <c r="AY77" i="34"/>
  <c r="AY61" i="34"/>
  <c r="BI77" i="34"/>
  <c r="BI61" i="34"/>
  <c r="AS77" i="34"/>
  <c r="AS61" i="34"/>
  <c r="AU74" i="34"/>
  <c r="AU58" i="34"/>
  <c r="AO74" i="34"/>
  <c r="AO58" i="34"/>
  <c r="BG74" i="34"/>
  <c r="BG58" i="34"/>
  <c r="BM74" i="34"/>
  <c r="BM58" i="34"/>
  <c r="AK74" i="34"/>
  <c r="AK58" i="34"/>
  <c r="AX74" i="34"/>
  <c r="AX58" i="34"/>
  <c r="BL74" i="34"/>
  <c r="BL58" i="34"/>
  <c r="AV74" i="34"/>
  <c r="AV58" i="34"/>
  <c r="BI85" i="34"/>
  <c r="BI69" i="34"/>
  <c r="BB85" i="34"/>
  <c r="BB69" i="34"/>
  <c r="BD85" i="34"/>
  <c r="BD69" i="34"/>
  <c r="BL85" i="34"/>
  <c r="BL69" i="34"/>
  <c r="AP85" i="34"/>
  <c r="AP69" i="34"/>
  <c r="BE85" i="34"/>
  <c r="BE69" i="34"/>
  <c r="BC33" i="45" s="1"/>
  <c r="AJ85" i="34"/>
  <c r="AJ69" i="34"/>
  <c r="BC85" i="34"/>
  <c r="BC69" i="34"/>
  <c r="AM85" i="34"/>
  <c r="AM69" i="34"/>
  <c r="AQ38" i="45"/>
  <c r="AA31" i="45"/>
  <c r="AA38" i="45"/>
  <c r="AF39" i="45"/>
  <c r="AF32" i="45"/>
  <c r="AU39" i="45"/>
  <c r="AC39" i="45"/>
  <c r="AC32" i="45"/>
  <c r="AJ33" i="45"/>
  <c r="AD33" i="45"/>
  <c r="AD40" i="45"/>
  <c r="AX40" i="45"/>
  <c r="AB40" i="45"/>
  <c r="AB33" i="45"/>
  <c r="AC38" i="45"/>
  <c r="AC31" i="45"/>
  <c r="AG38" i="45"/>
  <c r="AG31" i="45"/>
  <c r="AF31" i="45"/>
  <c r="AF38" i="45"/>
  <c r="AD32" i="45"/>
  <c r="AD39" i="45"/>
  <c r="BE39" i="45"/>
  <c r="Z33" i="45"/>
  <c r="Z40" i="45"/>
  <c r="AG40" i="45"/>
  <c r="AG33" i="45"/>
  <c r="AB31" i="45"/>
  <c r="AB38" i="45"/>
  <c r="Z31" i="45"/>
  <c r="Z38" i="45"/>
  <c r="AE39" i="45"/>
  <c r="AE32" i="45"/>
  <c r="AB32" i="45"/>
  <c r="AB39" i="45"/>
  <c r="BF32" i="45"/>
  <c r="Z32" i="45"/>
  <c r="Z39" i="45"/>
  <c r="AA40" i="45"/>
  <c r="AA33" i="45"/>
  <c r="AC40" i="45"/>
  <c r="AC33" i="45"/>
  <c r="BC38" i="45"/>
  <c r="AD38" i="45"/>
  <c r="AD31" i="45"/>
  <c r="AE38" i="45"/>
  <c r="AE31" i="45"/>
  <c r="AA32" i="45"/>
  <c r="AA39" i="45"/>
  <c r="AV39" i="45"/>
  <c r="AZ39" i="45"/>
  <c r="AG32" i="45"/>
  <c r="AG39" i="45"/>
  <c r="AE29" i="45"/>
  <c r="AF29" i="45"/>
  <c r="AF36" i="45"/>
  <c r="AP40" i="45"/>
  <c r="AF33" i="45"/>
  <c r="AF40" i="45"/>
  <c r="AE33" i="45"/>
  <c r="AE40" i="45"/>
  <c r="BF35" i="45" l="1"/>
  <c r="AU38" i="45"/>
  <c r="AM40" i="45"/>
  <c r="AZ40" i="45"/>
  <c r="BJ40" i="45"/>
  <c r="AT40" i="45"/>
  <c r="BA40" i="45"/>
  <c r="AO40" i="45"/>
  <c r="BK38" i="45"/>
  <c r="BC40" i="45"/>
  <c r="AP38" i="45"/>
  <c r="BL38" i="45"/>
  <c r="BM38" i="45"/>
  <c r="BL40" i="45"/>
  <c r="AO33" i="45"/>
  <c r="AM33" i="45"/>
  <c r="BK31" i="45"/>
  <c r="BK32" i="45"/>
  <c r="AO31" i="45"/>
  <c r="AT33" i="45"/>
  <c r="BJ32" i="45"/>
  <c r="AJ31" i="45"/>
  <c r="BN28" i="45"/>
  <c r="BA33" i="45"/>
  <c r="AH33" i="45"/>
  <c r="AT32" i="45"/>
  <c r="BB31" i="45"/>
  <c r="AL29" i="45"/>
  <c r="BH33" i="45"/>
  <c r="AK33" i="45"/>
  <c r="BG33" i="45"/>
  <c r="AY32" i="45"/>
  <c r="AH28" i="45"/>
  <c r="AN31" i="45"/>
  <c r="BM29" i="45"/>
  <c r="AW33" i="45"/>
  <c r="AU33" i="45"/>
  <c r="AK32" i="45"/>
  <c r="AN32" i="45"/>
  <c r="AY31" i="45"/>
  <c r="AZ31" i="45"/>
  <c r="BJ31" i="45"/>
  <c r="AV33" i="45"/>
  <c r="BI33" i="45"/>
  <c r="BK33" i="45"/>
  <c r="AL32" i="45"/>
  <c r="BD32" i="45"/>
  <c r="AK31" i="45"/>
  <c r="AI33" i="45"/>
  <c r="BI32" i="45"/>
  <c r="BN31" i="45"/>
  <c r="BM33" i="45"/>
  <c r="AK40" i="45"/>
  <c r="AH40" i="45"/>
  <c r="AN40" i="45"/>
  <c r="BB40" i="45"/>
  <c r="BG40" i="45"/>
  <c r="AJ36" i="45"/>
  <c r="AW39" i="45"/>
  <c r="AT39" i="45"/>
  <c r="BH39" i="45"/>
  <c r="AH35" i="45"/>
  <c r="BN35" i="45"/>
  <c r="AV38" i="45"/>
  <c r="BB38" i="45"/>
  <c r="AS38" i="45"/>
  <c r="AN38" i="45"/>
  <c r="AR38" i="45"/>
  <c r="AW40" i="45"/>
  <c r="AP39" i="45"/>
  <c r="BL39" i="45"/>
  <c r="AL36" i="45"/>
  <c r="BJ35" i="45"/>
  <c r="AW38" i="45"/>
  <c r="BE40" i="45"/>
  <c r="BH40" i="45"/>
  <c r="AU40" i="45"/>
  <c r="BF40" i="45"/>
  <c r="AK39" i="45"/>
  <c r="AH39" i="45"/>
  <c r="AJ39" i="45"/>
  <c r="AN39" i="45"/>
  <c r="BG39" i="45"/>
  <c r="AY38" i="45"/>
  <c r="AL38" i="45"/>
  <c r="AZ38" i="45"/>
  <c r="AX38" i="45"/>
  <c r="AM38" i="45"/>
  <c r="BJ38" i="45"/>
  <c r="BM40" i="45"/>
  <c r="AV40" i="45"/>
  <c r="AH38" i="45"/>
  <c r="BI40" i="45"/>
  <c r="BN40" i="45"/>
  <c r="BK40" i="45"/>
  <c r="AL40" i="45"/>
  <c r="AO39" i="45"/>
  <c r="AL39" i="45"/>
  <c r="AR39" i="45"/>
  <c r="BD39" i="45"/>
  <c r="AK38" i="45"/>
  <c r="BI39" i="45"/>
  <c r="AN33" i="45"/>
  <c r="AJ29" i="45"/>
  <c r="BH32" i="45"/>
  <c r="AV31" i="45"/>
  <c r="AP32" i="45"/>
  <c r="AW31" i="45"/>
  <c r="BF33" i="45"/>
  <c r="AJ32" i="45"/>
  <c r="AX31" i="45"/>
  <c r="BJ33" i="45"/>
  <c r="BB33" i="45"/>
  <c r="AW32" i="45"/>
  <c r="AS31" i="45"/>
  <c r="AR31" i="45"/>
  <c r="BL32" i="45"/>
  <c r="BJ28" i="45"/>
  <c r="BE33" i="45"/>
  <c r="AH32" i="45"/>
  <c r="BG32" i="45"/>
  <c r="AL31" i="45"/>
  <c r="AM31" i="45"/>
  <c r="AI32" i="45"/>
  <c r="AH31" i="45"/>
  <c r="BN33" i="45"/>
  <c r="AL33" i="45"/>
  <c r="AO32" i="45"/>
  <c r="AR32" i="45"/>
  <c r="AZ33" i="45"/>
  <c r="BM32" i="45"/>
  <c r="BH29" i="45"/>
  <c r="AP28" i="45"/>
  <c r="AT28" i="45"/>
  <c r="BC28" i="45"/>
  <c r="AZ29" i="45"/>
  <c r="AX28" i="45"/>
  <c r="AN29" i="45"/>
  <c r="BG28" i="45"/>
  <c r="AO29" i="45"/>
  <c r="BA29" i="45"/>
  <c r="BB29" i="45"/>
  <c r="BF28" i="45"/>
  <c r="BI29" i="45"/>
  <c r="AZ35" i="45"/>
  <c r="BA36" i="45"/>
  <c r="BH36" i="45"/>
  <c r="BG35" i="45"/>
  <c r="AP35" i="45"/>
  <c r="AX35" i="45"/>
  <c r="BB36" i="45"/>
  <c r="AN36" i="45"/>
  <c r="AT35" i="45"/>
  <c r="BC35" i="45"/>
  <c r="AE36" i="45"/>
  <c r="Z35" i="45"/>
  <c r="AE28" i="45"/>
  <c r="AE27" i="45" s="1"/>
  <c r="AE61" i="45" s="1"/>
  <c r="Z29" i="45"/>
  <c r="AD35" i="45"/>
  <c r="AG36" i="45"/>
  <c r="Z28" i="45"/>
  <c r="AE35" i="45"/>
  <c r="Z36" i="45"/>
  <c r="AD28" i="45"/>
  <c r="BM36" i="45"/>
  <c r="AZ36" i="45"/>
  <c r="AZ28" i="45"/>
  <c r="AO36" i="45"/>
  <c r="BI36" i="45"/>
  <c r="AG29" i="45"/>
  <c r="AW35" i="45"/>
  <c r="AP36" i="45"/>
  <c r="BG36" i="45"/>
  <c r="AW29" i="45"/>
  <c r="AR36" i="45"/>
  <c r="BC36" i="45"/>
  <c r="BL35" i="45"/>
  <c r="BI35" i="45"/>
  <c r="BD35" i="45"/>
  <c r="AT36" i="45"/>
  <c r="BL36" i="45"/>
  <c r="BD36" i="45"/>
  <c r="AY36" i="45"/>
  <c r="AA28" i="45"/>
  <c r="BK35" i="45"/>
  <c r="AJ35" i="45"/>
  <c r="AC28" i="45"/>
  <c r="AX36" i="45"/>
  <c r="AA29" i="45"/>
  <c r="BK36" i="45"/>
  <c r="BE29" i="45"/>
  <c r="AM36" i="45"/>
  <c r="AS29" i="45"/>
  <c r="AL35" i="45"/>
  <c r="BA28" i="45"/>
  <c r="AU35" i="45"/>
  <c r="AO35" i="45"/>
  <c r="AM28" i="45"/>
  <c r="AW28" i="45"/>
  <c r="AP29" i="45"/>
  <c r="BG29" i="45"/>
  <c r="AW36" i="45"/>
  <c r="AR29" i="45"/>
  <c r="BC29" i="45"/>
  <c r="BL28" i="45"/>
  <c r="BI28" i="45"/>
  <c r="BD28" i="45"/>
  <c r="AT29" i="45"/>
  <c r="BL29" i="45"/>
  <c r="BD29" i="45"/>
  <c r="AY29" i="45"/>
  <c r="AA35" i="45"/>
  <c r="BK28" i="45"/>
  <c r="AJ28" i="45"/>
  <c r="AC35" i="45"/>
  <c r="AX29" i="45"/>
  <c r="AA36" i="45"/>
  <c r="BK29" i="45"/>
  <c r="BE36" i="45"/>
  <c r="AM29" i="45"/>
  <c r="AS36" i="45"/>
  <c r="AL28" i="45"/>
  <c r="BA35" i="45"/>
  <c r="AU28" i="45"/>
  <c r="AO28" i="45"/>
  <c r="AM35" i="45"/>
  <c r="AK35" i="45"/>
  <c r="BM35" i="45"/>
  <c r="BE35" i="45"/>
  <c r="BF36" i="45"/>
  <c r="AK36" i="45"/>
  <c r="AQ28" i="45"/>
  <c r="AG35" i="45"/>
  <c r="AB35" i="45"/>
  <c r="AS35" i="45"/>
  <c r="AD36" i="45"/>
  <c r="BJ36" i="45"/>
  <c r="AQ36" i="45"/>
  <c r="AB36" i="45"/>
  <c r="AV35" i="45"/>
  <c r="AN35" i="45"/>
  <c r="AI28" i="45"/>
  <c r="BH35" i="45"/>
  <c r="AH36" i="45"/>
  <c r="BN36" i="45"/>
  <c r="AV36" i="45"/>
  <c r="AI29" i="45"/>
  <c r="AC29" i="45"/>
  <c r="AU29" i="45"/>
  <c r="BB35" i="45"/>
  <c r="AF35" i="45"/>
  <c r="AF34" i="45" s="1"/>
  <c r="AF62" i="45" s="1"/>
  <c r="AY35" i="45"/>
  <c r="AR35" i="45"/>
  <c r="AK28" i="45"/>
  <c r="BM28" i="45"/>
  <c r="BE28" i="45"/>
  <c r="BF29" i="45"/>
  <c r="AK29" i="45"/>
  <c r="AQ35" i="45"/>
  <c r="AG28" i="45"/>
  <c r="AB28" i="45"/>
  <c r="AS28" i="45"/>
  <c r="AD29" i="45"/>
  <c r="BJ29" i="45"/>
  <c r="AQ29" i="45"/>
  <c r="AB29" i="45"/>
  <c r="AV28" i="45"/>
  <c r="AN28" i="45"/>
  <c r="AI35" i="45"/>
  <c r="BH28" i="45"/>
  <c r="AH29" i="45"/>
  <c r="BN29" i="45"/>
  <c r="AV29" i="45"/>
  <c r="AI36" i="45"/>
  <c r="AC36" i="45"/>
  <c r="AU36" i="45"/>
  <c r="BB28" i="45"/>
  <c r="AF28" i="45"/>
  <c r="AF27" i="45" s="1"/>
  <c r="AF61" i="45" s="1"/>
  <c r="AY28" i="45"/>
  <c r="AR28" i="45"/>
  <c r="AT27" i="45" l="1"/>
  <c r="AT61" i="45" s="1"/>
  <c r="BA34" i="45"/>
  <c r="BA62" i="45" s="1"/>
  <c r="BC34" i="45"/>
  <c r="BC62" i="45" s="1"/>
  <c r="BN27" i="45"/>
  <c r="BN61" i="45" s="1"/>
  <c r="BJ27" i="45"/>
  <c r="BJ61" i="45" s="1"/>
  <c r="AH34" i="45"/>
  <c r="AH62" i="45" s="1"/>
  <c r="AW27" i="45"/>
  <c r="AW61" i="45" s="1"/>
  <c r="BA27" i="45"/>
  <c r="BA61" i="45" s="1"/>
  <c r="BF34" i="45"/>
  <c r="BF62" i="45" s="1"/>
  <c r="AJ27" i="45"/>
  <c r="AJ61" i="45" s="1"/>
  <c r="AG34" i="45"/>
  <c r="AG62" i="45" s="1"/>
  <c r="AO27" i="45"/>
  <c r="AO61" i="45" s="1"/>
  <c r="AZ27" i="45"/>
  <c r="AZ61" i="45" s="1"/>
  <c r="BH27" i="45"/>
  <c r="BH61" i="45" s="1"/>
  <c r="BI27" i="45"/>
  <c r="BI61" i="45" s="1"/>
  <c r="BB27" i="45"/>
  <c r="BB61" i="45" s="1"/>
  <c r="BN34" i="45"/>
  <c r="BN62" i="45" s="1"/>
  <c r="AN34" i="45"/>
  <c r="AN62" i="45" s="1"/>
  <c r="BJ34" i="45"/>
  <c r="BJ62" i="45" s="1"/>
  <c r="AL27" i="45"/>
  <c r="AL61" i="45" s="1"/>
  <c r="AL34" i="45"/>
  <c r="AL62" i="45" s="1"/>
  <c r="AJ34" i="45"/>
  <c r="AJ62" i="45" s="1"/>
  <c r="AZ34" i="45"/>
  <c r="AZ62" i="45" s="1"/>
  <c r="AN27" i="45"/>
  <c r="AN61" i="45" s="1"/>
  <c r="AH27" i="45"/>
  <c r="AH61" i="45" s="1"/>
  <c r="BM27" i="45"/>
  <c r="BM61" i="45" s="1"/>
  <c r="AX27" i="45"/>
  <c r="AX61" i="45" s="1"/>
  <c r="BC27" i="45"/>
  <c r="BC61" i="45" s="1"/>
  <c r="AP27" i="45"/>
  <c r="AP61" i="45" s="1"/>
  <c r="AX34" i="45"/>
  <c r="AX62" i="45" s="1"/>
  <c r="AT34" i="45"/>
  <c r="AT62" i="45" s="1"/>
  <c r="AP34" i="45"/>
  <c r="AP62" i="45" s="1"/>
  <c r="AR34" i="45"/>
  <c r="AR62" i="45" s="1"/>
  <c r="AM34" i="45"/>
  <c r="AM62" i="45" s="1"/>
  <c r="AY34" i="45"/>
  <c r="AY62" i="45" s="1"/>
  <c r="AD34" i="45"/>
  <c r="AD62" i="45" s="1"/>
  <c r="BG27" i="45"/>
  <c r="BG61" i="45" s="1"/>
  <c r="AE34" i="45"/>
  <c r="AE62" i="45" s="1"/>
  <c r="BH34" i="45"/>
  <c r="BH62" i="45" s="1"/>
  <c r="BF27" i="45"/>
  <c r="BF61" i="45" s="1"/>
  <c r="BB34" i="45"/>
  <c r="BB62" i="45" s="1"/>
  <c r="AO34" i="45"/>
  <c r="AO62" i="45" s="1"/>
  <c r="BG34" i="45"/>
  <c r="BG62" i="45" s="1"/>
  <c r="BI34" i="45"/>
  <c r="BI62" i="45" s="1"/>
  <c r="BE34" i="45"/>
  <c r="BE62" i="45" s="1"/>
  <c r="AR27" i="45"/>
  <c r="AR61" i="45" s="1"/>
  <c r="AY27" i="45"/>
  <c r="AY61" i="45" s="1"/>
  <c r="AQ34" i="45"/>
  <c r="AQ62" i="45" s="1"/>
  <c r="BM34" i="45"/>
  <c r="BM62" i="45" s="1"/>
  <c r="AS27" i="45"/>
  <c r="AS61" i="45" s="1"/>
  <c r="AG27" i="45"/>
  <c r="AG61" i="45" s="1"/>
  <c r="BE27" i="45"/>
  <c r="BE61" i="45" s="1"/>
  <c r="Z27" i="45"/>
  <c r="Z61" i="45" s="1"/>
  <c r="AD27" i="45"/>
  <c r="AD61" i="45" s="1"/>
  <c r="Z34" i="45"/>
  <c r="Z62" i="45" s="1"/>
  <c r="AV27" i="45"/>
  <c r="AV61" i="45" s="1"/>
  <c r="AI27" i="45"/>
  <c r="AI61" i="45" s="1"/>
  <c r="AB34" i="45"/>
  <c r="AB62" i="45" s="1"/>
  <c r="AV34" i="45"/>
  <c r="AV62" i="45" s="1"/>
  <c r="AA34" i="45"/>
  <c r="AA62" i="45" s="1"/>
  <c r="BD34" i="45"/>
  <c r="BD62" i="45" s="1"/>
  <c r="AI34" i="45"/>
  <c r="AI62" i="45" s="1"/>
  <c r="AK27" i="45"/>
  <c r="AK61" i="45" s="1"/>
  <c r="AQ27" i="45"/>
  <c r="AQ61" i="45" s="1"/>
  <c r="BK27" i="45"/>
  <c r="BK61" i="45" s="1"/>
  <c r="BD27" i="45"/>
  <c r="BD61" i="45" s="1"/>
  <c r="AU34" i="45"/>
  <c r="AU62" i="45" s="1"/>
  <c r="AC27" i="45"/>
  <c r="AC61" i="45" s="1"/>
  <c r="AB27" i="45"/>
  <c r="AB61" i="45" s="1"/>
  <c r="AS34" i="45"/>
  <c r="AS62" i="45" s="1"/>
  <c r="AK34" i="45"/>
  <c r="AK62" i="45" s="1"/>
  <c r="AM27" i="45"/>
  <c r="AM61" i="45" s="1"/>
  <c r="AA27" i="45"/>
  <c r="AA61" i="45" s="1"/>
  <c r="BL34" i="45"/>
  <c r="BL62" i="45" s="1"/>
  <c r="AU27" i="45"/>
  <c r="AU61" i="45" s="1"/>
  <c r="AC34" i="45"/>
  <c r="AC62" i="45" s="1"/>
  <c r="BL27" i="45"/>
  <c r="BL61" i="45" s="1"/>
  <c r="BK34" i="45"/>
  <c r="BK62" i="45" s="1"/>
  <c r="AW34" i="45"/>
  <c r="AW62" i="45" s="1"/>
  <c r="AA72" i="45" l="1"/>
  <c r="AA73" i="45" s="1"/>
  <c r="AA77" i="45" s="1"/>
  <c r="Z72" i="45"/>
  <c r="Z73" i="45" s="1"/>
  <c r="Z77" i="45" s="1"/>
  <c r="AJ71" i="36" l="1"/>
  <c r="AJ112" i="34" s="1"/>
  <c r="AJ178" i="34"/>
  <c r="AJ162" i="34"/>
  <c r="AJ41" i="34"/>
  <c r="AJ9" i="34"/>
  <c r="AJ23" i="34"/>
  <c r="AJ55" i="36"/>
  <c r="AJ96" i="34" l="1"/>
  <c r="T24" i="55"/>
  <c r="AJ37" i="57"/>
  <c r="AK29" i="57"/>
  <c r="AK23" i="57"/>
  <c r="AK38" i="57"/>
  <c r="AJ23" i="57" l="1"/>
  <c r="AJ38" i="57"/>
  <c r="AK37" i="57"/>
  <c r="AR45" i="50" s="1"/>
  <c r="AR44" i="50" s="1"/>
  <c r="AJ29" i="57"/>
  <c r="AK32" i="57"/>
  <c r="AJ32" i="57"/>
  <c r="AK39" i="57"/>
  <c r="AJ39"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Y55" i="50"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BC56" i="50" l="1"/>
  <c r="BE56" i="50"/>
  <c r="AO56" i="50"/>
  <c r="AP56" i="50"/>
  <c r="BJ56" i="50"/>
  <c r="BK56" i="50"/>
  <c r="Z56" i="50"/>
  <c r="BG56" i="50"/>
  <c r="BH56" i="50"/>
  <c r="AK56" i="50"/>
  <c r="BD56" i="50"/>
  <c r="BB56" i="50"/>
  <c r="X61" i="50"/>
  <c r="AD41" i="36"/>
  <c r="BC58" i="50"/>
  <c r="BC59" i="50" s="1"/>
  <c r="BC60" i="50" s="1"/>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3"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3"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AD45" i="36" l="1"/>
  <c r="BE58" i="50"/>
  <c r="BE59" i="50" s="1"/>
  <c r="BE60" i="50" s="1"/>
  <c r="BE61" i="50" s="1"/>
  <c r="BK58" i="50"/>
  <c r="BK59" i="50" s="1"/>
  <c r="BK60" i="50" s="1"/>
  <c r="BK61" i="50" s="1"/>
  <c r="BJ58" i="50"/>
  <c r="BJ59" i="50" s="1"/>
  <c r="BJ60" i="50" s="1"/>
  <c r="BP41" i="36" s="1"/>
  <c r="BP45"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N45"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I45" i="36" s="1"/>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9" i="34"/>
  <c r="AP180" i="34"/>
  <c r="AL180" i="34"/>
  <c r="AL72" i="36"/>
  <c r="AL113" i="34" s="1"/>
  <c r="AL42" i="34"/>
  <c r="AO25" i="34"/>
  <c r="AO56" i="36"/>
  <c r="AO97" i="34" s="1"/>
  <c r="AM24" i="34"/>
  <c r="AM43" i="34"/>
  <c r="AN72" i="36"/>
  <c r="AN113" i="34" s="1"/>
  <c r="AK10" i="34"/>
  <c r="AQ24" i="34"/>
  <c r="AQ179" i="34"/>
  <c r="AU163" i="34"/>
  <c r="AJ56" i="36"/>
  <c r="AJ97" i="34" s="1"/>
  <c r="AQ10" i="34"/>
  <c r="AU43" i="34"/>
  <c r="AU4" i="36"/>
  <c r="AU56" i="36"/>
  <c r="AU97" i="34" s="1"/>
  <c r="AO10" i="34"/>
  <c r="AO72" i="36"/>
  <c r="AO113" i="34" s="1"/>
  <c r="AK179" i="34"/>
  <c r="AN24" i="34"/>
  <c r="AN56" i="36"/>
  <c r="AN97" i="34" s="1"/>
  <c r="AJ42" i="34"/>
  <c r="AJ72" i="36"/>
  <c r="AJ113" i="34" s="1"/>
  <c r="AV4" i="36"/>
  <c r="AU24" i="34"/>
  <c r="AU72" i="36"/>
  <c r="AU113" i="34" s="1"/>
  <c r="AO42" i="34"/>
  <c r="AO163" i="34"/>
  <c r="AN10" i="34"/>
  <c r="AN179" i="34"/>
  <c r="AJ10" i="34"/>
  <c r="AJ163" i="34"/>
  <c r="AU42" i="34"/>
  <c r="AU179" i="34"/>
  <c r="AO24" i="34"/>
  <c r="AO179" i="34"/>
  <c r="AN42" i="34"/>
  <c r="AN163" i="34"/>
  <c r="AJ24" i="34"/>
  <c r="AJ179" i="34"/>
  <c r="AT180" i="34"/>
  <c r="AT4" i="36"/>
  <c r="AQ56" i="36"/>
  <c r="AQ97" i="34" s="1"/>
  <c r="AP10" i="34"/>
  <c r="AM56" i="36"/>
  <c r="AM97" i="34" s="1"/>
  <c r="AL163" i="34"/>
  <c r="AQ42" i="34"/>
  <c r="AQ163" i="34"/>
  <c r="AP72" i="36"/>
  <c r="AP113" i="34" s="1"/>
  <c r="AM72" i="36"/>
  <c r="AM113" i="34" s="1"/>
  <c r="AL10" i="34"/>
  <c r="AT56" i="36"/>
  <c r="AT97" i="34" s="1"/>
  <c r="AQ72" i="36"/>
  <c r="AQ113" i="34" s="1"/>
  <c r="AP42" i="34"/>
  <c r="AP56" i="36"/>
  <c r="AP97" i="34" s="1"/>
  <c r="AM10" i="34"/>
  <c r="AM179" i="34"/>
  <c r="AL179" i="34"/>
  <c r="AT10" i="34"/>
  <c r="AP24" i="34"/>
  <c r="AP163" i="34"/>
  <c r="AM42" i="34"/>
  <c r="AM163" i="34"/>
  <c r="AL24" i="34"/>
  <c r="AL56" i="36"/>
  <c r="AL97" i="34" s="1"/>
  <c r="AT42" i="34"/>
  <c r="AS72" i="36"/>
  <c r="AS113" i="34" s="1"/>
  <c r="AT72" i="36"/>
  <c r="AT113" i="34" s="1"/>
  <c r="AT24" i="34"/>
  <c r="AT179" i="34"/>
  <c r="AR72" i="36"/>
  <c r="AR113" i="34" s="1"/>
  <c r="AR10" i="34"/>
  <c r="AR56" i="36"/>
  <c r="AR97" i="34" s="1"/>
  <c r="AR24" i="34"/>
  <c r="AR179" i="34"/>
  <c r="AR42" i="34"/>
  <c r="AR163" i="34"/>
  <c r="AD80" i="36"/>
  <c r="AD121" i="34" s="1"/>
  <c r="AD64" i="36"/>
  <c r="AD105" i="34" s="1"/>
  <c r="AD187" i="34"/>
  <c r="AD171" i="34"/>
  <c r="AD50" i="34"/>
  <c r="AD32" i="34"/>
  <c r="AK72" i="36"/>
  <c r="AK113" i="34" s="1"/>
  <c r="AH81" i="36"/>
  <c r="AH122" i="34" s="1"/>
  <c r="AH65" i="36"/>
  <c r="AH106" i="34" s="1"/>
  <c r="AH188" i="34"/>
  <c r="AH172" i="34"/>
  <c r="AH33" i="34"/>
  <c r="AH51" i="34"/>
  <c r="AG80" i="36"/>
  <c r="AG121" i="34" s="1"/>
  <c r="AG64" i="36"/>
  <c r="AG105" i="34" s="1"/>
  <c r="AG187" i="34"/>
  <c r="AG171" i="34"/>
  <c r="AG32" i="34"/>
  <c r="AG50" i="34"/>
  <c r="AK11" i="34"/>
  <c r="AE65" i="36"/>
  <c r="AE106" i="34" s="1"/>
  <c r="AE81" i="36"/>
  <c r="AE122" i="34" s="1"/>
  <c r="AE188" i="34"/>
  <c r="AE172" i="34"/>
  <c r="AE33" i="34"/>
  <c r="AE51" i="34"/>
  <c r="AE64" i="36"/>
  <c r="AE105" i="34" s="1"/>
  <c r="AE80" i="36"/>
  <c r="AE121" i="34" s="1"/>
  <c r="AE187" i="34"/>
  <c r="AE171" i="34"/>
  <c r="AE50" i="34"/>
  <c r="AE32" i="34"/>
  <c r="AH64" i="36"/>
  <c r="AH105" i="34" s="1"/>
  <c r="AH80" i="36"/>
  <c r="AH121" i="34" s="1"/>
  <c r="AH187" i="34"/>
  <c r="AH171" i="34"/>
  <c r="AH32" i="34"/>
  <c r="AH50" i="34"/>
  <c r="AK24" i="34"/>
  <c r="AK56" i="36"/>
  <c r="AK97" i="34" s="1"/>
  <c r="AI51" i="34"/>
  <c r="AI65" i="36"/>
  <c r="AI106" i="34" s="1"/>
  <c r="AI81" i="36"/>
  <c r="AI122" i="34" s="1"/>
  <c r="AI188" i="34"/>
  <c r="AI172" i="34"/>
  <c r="AI33" i="34"/>
  <c r="AF65" i="36"/>
  <c r="AF106" i="34" s="1"/>
  <c r="AF81" i="36"/>
  <c r="AF122" i="34" s="1"/>
  <c r="AF172" i="34"/>
  <c r="AF188" i="34"/>
  <c r="AF33" i="34"/>
  <c r="AF51" i="34"/>
  <c r="AK42" i="34"/>
  <c r="AG81" i="36"/>
  <c r="AG122" i="34" s="1"/>
  <c r="AG65" i="36"/>
  <c r="AG106" i="34" s="1"/>
  <c r="AG172" i="34"/>
  <c r="AG188" i="34"/>
  <c r="AG51" i="34"/>
  <c r="AG33" i="34"/>
  <c r="AF64" i="36"/>
  <c r="AF105" i="34" s="1"/>
  <c r="AF80" i="36"/>
  <c r="AF121" i="34" s="1"/>
  <c r="AF187" i="34"/>
  <c r="AF171" i="34"/>
  <c r="AF50" i="34"/>
  <c r="AF32" i="34"/>
  <c r="AD81" i="36"/>
  <c r="AD122" i="34" s="1"/>
  <c r="AD65" i="36"/>
  <c r="AD106" i="34" s="1"/>
  <c r="AD188" i="34"/>
  <c r="AD172" i="34"/>
  <c r="AD33" i="34"/>
  <c r="AD51" i="34"/>
  <c r="AI50" i="34"/>
  <c r="AI80" i="36"/>
  <c r="AI121" i="34" s="1"/>
  <c r="AI64" i="36"/>
  <c r="AI105" i="34" s="1"/>
  <c r="AI187" i="34"/>
  <c r="AI171" i="34"/>
  <c r="AI32" i="34"/>
  <c r="AE56" i="36"/>
  <c r="AE72" i="36"/>
  <c r="AE163" i="34"/>
  <c r="AE10" i="34"/>
  <c r="AE24" i="34"/>
  <c r="AE42" i="34"/>
  <c r="AE179" i="34"/>
  <c r="AG72" i="36"/>
  <c r="AG56" i="36"/>
  <c r="AG10" i="34"/>
  <c r="AG42" i="34"/>
  <c r="AG24" i="34"/>
  <c r="AG163" i="34"/>
  <c r="AG179" i="34"/>
  <c r="AD82" i="36"/>
  <c r="AH56" i="36"/>
  <c r="AH72" i="36"/>
  <c r="AH24" i="34"/>
  <c r="AH42" i="34"/>
  <c r="AH10" i="34"/>
  <c r="AH163" i="34"/>
  <c r="AH179" i="34"/>
  <c r="AF56" i="36"/>
  <c r="AF72" i="36"/>
  <c r="AF42" i="34"/>
  <c r="AF24" i="34"/>
  <c r="AF10" i="34"/>
  <c r="AF163" i="34"/>
  <c r="AF179" i="34"/>
  <c r="AI56" i="36"/>
  <c r="AI72" i="36"/>
  <c r="AI42" i="34"/>
  <c r="AI10" i="34"/>
  <c r="AI24" i="34"/>
  <c r="AI163" i="34"/>
  <c r="AI179" i="34"/>
  <c r="AD56" i="36"/>
  <c r="AD72" i="36"/>
  <c r="AD163" i="34"/>
  <c r="AD179" i="34"/>
  <c r="AD42" i="34"/>
  <c r="AD10" i="34"/>
  <c r="AD24" i="34"/>
  <c r="AS163" i="34"/>
  <c r="AS10" i="34"/>
  <c r="AS56" i="36"/>
  <c r="AS97" i="34" s="1"/>
  <c r="AS42" i="34"/>
  <c r="AS179" i="34"/>
  <c r="AS24" i="34"/>
  <c r="AV10" i="34"/>
  <c r="AV56" i="36"/>
  <c r="AV97" i="34" s="1"/>
  <c r="AV163" i="34"/>
  <c r="BE171" i="34"/>
  <c r="BE187" i="34"/>
  <c r="BE80" i="36"/>
  <c r="BE121" i="34" s="1"/>
  <c r="BE64" i="36"/>
  <c r="BE105" i="34" s="1"/>
  <c r="BE50" i="34"/>
  <c r="BE32" i="34"/>
  <c r="BD171" i="34"/>
  <c r="BD187" i="34"/>
  <c r="BD80" i="36"/>
  <c r="BD121" i="34" s="1"/>
  <c r="BD64" i="36"/>
  <c r="BD105" i="34" s="1"/>
  <c r="BD32" i="34"/>
  <c r="BD50" i="34"/>
  <c r="AO51" i="34"/>
  <c r="AO188" i="34"/>
  <c r="AO172" i="34"/>
  <c r="AO33" i="34"/>
  <c r="AO65" i="36"/>
  <c r="AO106" i="34" s="1"/>
  <c r="AO81" i="36"/>
  <c r="AO122" i="34" s="1"/>
  <c r="BJ172" i="34"/>
  <c r="BJ33" i="34"/>
  <c r="BJ188" i="34"/>
  <c r="BJ51" i="34"/>
  <c r="BJ65" i="36"/>
  <c r="BJ106" i="34" s="1"/>
  <c r="BJ81" i="36"/>
  <c r="BJ122" i="34" s="1"/>
  <c r="BH172" i="34"/>
  <c r="BH188" i="34"/>
  <c r="BH33" i="34"/>
  <c r="BH51" i="34"/>
  <c r="BH81" i="36"/>
  <c r="BH122" i="34" s="1"/>
  <c r="BH65" i="36"/>
  <c r="BH106" i="34" s="1"/>
  <c r="BL171" i="34"/>
  <c r="BL187" i="34"/>
  <c r="BL80" i="36"/>
  <c r="BL121" i="34" s="1"/>
  <c r="BL64" i="36"/>
  <c r="BL105" i="34" s="1"/>
  <c r="BL50" i="34"/>
  <c r="BL32" i="34"/>
  <c r="AX187" i="34"/>
  <c r="AX171" i="34"/>
  <c r="AX64" i="36"/>
  <c r="AX105" i="34" s="1"/>
  <c r="AX80" i="36"/>
  <c r="AX121" i="34" s="1"/>
  <c r="AX32" i="34"/>
  <c r="AX50" i="34"/>
  <c r="AO171" i="34"/>
  <c r="AO187" i="34"/>
  <c r="AO64" i="36"/>
  <c r="AO105" i="34" s="1"/>
  <c r="AO80" i="36"/>
  <c r="AO121" i="34" s="1"/>
  <c r="AO50" i="34"/>
  <c r="AO32" i="34"/>
  <c r="AN171" i="34"/>
  <c r="AN187" i="34"/>
  <c r="AN80" i="36"/>
  <c r="AN121" i="34" s="1"/>
  <c r="AN64" i="36"/>
  <c r="AN105" i="34" s="1"/>
  <c r="AN32" i="34"/>
  <c r="AN50" i="34"/>
  <c r="AR169" i="34"/>
  <c r="AR185" i="34"/>
  <c r="AR62" i="36"/>
  <c r="AR103" i="34" s="1"/>
  <c r="AR78" i="36"/>
  <c r="AR119" i="34" s="1"/>
  <c r="AR16" i="34"/>
  <c r="AR48" i="34"/>
  <c r="AR30" i="34"/>
  <c r="AJ188" i="34"/>
  <c r="AJ172" i="34"/>
  <c r="AJ33" i="34"/>
  <c r="AJ51" i="34"/>
  <c r="AJ65" i="36"/>
  <c r="AJ106" i="34" s="1"/>
  <c r="AJ81" i="36"/>
  <c r="AJ122" i="34" s="1"/>
  <c r="BP172" i="34"/>
  <c r="BP33" i="34"/>
  <c r="BP51" i="34"/>
  <c r="BP65" i="36"/>
  <c r="BP106" i="34" s="1"/>
  <c r="BP188" i="34"/>
  <c r="BP81" i="36"/>
  <c r="BP122" i="34" s="1"/>
  <c r="AL172" i="34"/>
  <c r="AL33" i="34"/>
  <c r="AL51" i="34"/>
  <c r="AL188" i="34"/>
  <c r="AL81" i="36"/>
  <c r="AL122" i="34" s="1"/>
  <c r="AL65" i="36"/>
  <c r="AL106" i="34" s="1"/>
  <c r="BN188" i="34"/>
  <c r="BN172" i="34"/>
  <c r="BN33" i="34"/>
  <c r="BN51" i="34"/>
  <c r="BN81" i="36"/>
  <c r="BN122" i="34" s="1"/>
  <c r="BN65" i="36"/>
  <c r="BN106" i="34" s="1"/>
  <c r="AT187" i="34"/>
  <c r="AT171" i="34"/>
  <c r="AT80" i="36"/>
  <c r="AT121" i="34" s="1"/>
  <c r="AT64" i="36"/>
  <c r="AT105" i="34" s="1"/>
  <c r="AT32" i="34"/>
  <c r="AT50" i="34"/>
  <c r="AK169" i="34"/>
  <c r="AK185" i="34"/>
  <c r="AK78" i="36"/>
  <c r="AK119" i="34" s="1"/>
  <c r="AK62" i="36"/>
  <c r="AK103" i="34" s="1"/>
  <c r="AK48" i="34"/>
  <c r="AK30" i="34"/>
  <c r="AK16" i="34"/>
  <c r="BO188" i="34"/>
  <c r="BO33" i="34"/>
  <c r="BO51" i="34"/>
  <c r="BO172" i="34"/>
  <c r="BO65" i="36"/>
  <c r="BO106" i="34" s="1"/>
  <c r="BO81" i="36"/>
  <c r="BO122" i="34" s="1"/>
  <c r="BF188" i="34"/>
  <c r="BF33" i="34"/>
  <c r="BF51" i="34"/>
  <c r="BF172" i="34"/>
  <c r="BF81" i="36"/>
  <c r="BF122" i="34" s="1"/>
  <c r="BF65" i="36"/>
  <c r="BF106" i="34" s="1"/>
  <c r="BK188" i="34"/>
  <c r="BK33" i="34"/>
  <c r="BK51" i="34"/>
  <c r="BK172" i="34"/>
  <c r="BK65" i="36"/>
  <c r="BK106" i="34" s="1"/>
  <c r="BK81" i="36"/>
  <c r="BK122" i="34" s="1"/>
  <c r="BL172" i="34"/>
  <c r="BL51" i="34"/>
  <c r="BL33" i="34"/>
  <c r="BL188" i="34"/>
  <c r="BL81" i="36"/>
  <c r="BL122" i="34" s="1"/>
  <c r="BL65" i="36"/>
  <c r="BL106" i="34" s="1"/>
  <c r="AL171" i="34"/>
  <c r="AL187" i="34"/>
  <c r="AL80" i="36"/>
  <c r="AL121" i="34" s="1"/>
  <c r="AL64" i="36"/>
  <c r="AL105" i="34" s="1"/>
  <c r="AL50" i="34"/>
  <c r="AL32" i="34"/>
  <c r="BK171" i="34"/>
  <c r="BK187" i="34"/>
  <c r="BK64" i="36"/>
  <c r="BK105" i="34" s="1"/>
  <c r="BK80" i="36"/>
  <c r="BK121" i="34" s="1"/>
  <c r="BK32" i="34"/>
  <c r="BK50" i="34"/>
  <c r="AM187" i="34"/>
  <c r="AM171" i="34"/>
  <c r="AM64" i="36"/>
  <c r="AM105" i="34" s="1"/>
  <c r="AM80" i="36"/>
  <c r="AM121" i="34" s="1"/>
  <c r="AM50" i="34"/>
  <c r="AM32" i="34"/>
  <c r="BP187" i="34"/>
  <c r="BP171" i="34"/>
  <c r="BP80" i="36"/>
  <c r="BP121" i="34" s="1"/>
  <c r="BP64" i="36"/>
  <c r="BP105" i="34" s="1"/>
  <c r="BP32" i="34"/>
  <c r="BP50" i="34"/>
  <c r="AN43" i="34"/>
  <c r="AN25" i="34"/>
  <c r="AN11" i="34"/>
  <c r="AN180" i="34"/>
  <c r="AN57" i="36"/>
  <c r="AN98" i="34" s="1"/>
  <c r="AN164" i="34"/>
  <c r="AN73" i="36"/>
  <c r="AN114" i="34" s="1"/>
  <c r="BJ187" i="34"/>
  <c r="BJ171" i="34"/>
  <c r="BJ64" i="36"/>
  <c r="BJ105" i="34" s="1"/>
  <c r="BJ80" i="36"/>
  <c r="BJ121" i="34" s="1"/>
  <c r="BJ32" i="34"/>
  <c r="BJ50" i="34"/>
  <c r="BI187" i="34"/>
  <c r="BI171" i="34"/>
  <c r="BI80" i="36"/>
  <c r="BI121" i="34" s="1"/>
  <c r="BI64" i="36"/>
  <c r="BI105" i="34" s="1"/>
  <c r="BI32" i="34"/>
  <c r="BI50" i="34"/>
  <c r="AY188" i="34"/>
  <c r="AY33" i="34"/>
  <c r="AY51" i="34"/>
  <c r="AY172" i="34"/>
  <c r="AY65" i="36"/>
  <c r="AY106" i="34" s="1"/>
  <c r="AY81" i="36"/>
  <c r="AY122" i="34" s="1"/>
  <c r="BB188" i="34"/>
  <c r="BB33" i="34"/>
  <c r="BB51" i="34"/>
  <c r="BB172" i="34"/>
  <c r="BB65" i="36"/>
  <c r="BB106" i="34" s="1"/>
  <c r="BB81" i="36"/>
  <c r="BB122" i="34" s="1"/>
  <c r="BG188" i="34"/>
  <c r="BG33" i="34"/>
  <c r="BG51" i="34"/>
  <c r="BG172" i="34"/>
  <c r="BG81" i="36"/>
  <c r="BG122" i="34" s="1"/>
  <c r="BG65" i="36"/>
  <c r="BG106" i="34" s="1"/>
  <c r="AW188" i="34"/>
  <c r="AW33" i="34"/>
  <c r="AW51" i="34"/>
  <c r="AW172" i="34"/>
  <c r="AW65" i="36"/>
  <c r="AW106" i="34" s="1"/>
  <c r="AW81" i="36"/>
  <c r="AW122" i="34" s="1"/>
  <c r="AP172" i="34"/>
  <c r="AP33" i="34"/>
  <c r="AP51" i="34"/>
  <c r="AP188" i="34"/>
  <c r="AP81" i="36"/>
  <c r="AP122" i="34" s="1"/>
  <c r="AP65" i="36"/>
  <c r="AP106" i="34" s="1"/>
  <c r="AQ185" i="34"/>
  <c r="AQ169" i="34"/>
  <c r="AQ62" i="36"/>
  <c r="AQ103" i="34" s="1"/>
  <c r="AQ78" i="36"/>
  <c r="AQ119" i="34" s="1"/>
  <c r="AQ30" i="34"/>
  <c r="AQ16" i="34"/>
  <c r="AQ48" i="34"/>
  <c r="AS169" i="34"/>
  <c r="AS185" i="34"/>
  <c r="AS78" i="36"/>
  <c r="AS119" i="34" s="1"/>
  <c r="AS62" i="36"/>
  <c r="AS103" i="34" s="1"/>
  <c r="AS16" i="34"/>
  <c r="AS30" i="34"/>
  <c r="AS48" i="34"/>
  <c r="AU187" i="34"/>
  <c r="AU171" i="34"/>
  <c r="AU80" i="36"/>
  <c r="AU121" i="34" s="1"/>
  <c r="AU64" i="36"/>
  <c r="AU105" i="34" s="1"/>
  <c r="AU50" i="34"/>
  <c r="AU32" i="34"/>
  <c r="BG187" i="34"/>
  <c r="BG171" i="34"/>
  <c r="BG80" i="36"/>
  <c r="BG121" i="34" s="1"/>
  <c r="BG64" i="36"/>
  <c r="BG105" i="34" s="1"/>
  <c r="BG50" i="34"/>
  <c r="BG32" i="34"/>
  <c r="BN171" i="34"/>
  <c r="BN187" i="34"/>
  <c r="BN64" i="36"/>
  <c r="BN105" i="34" s="1"/>
  <c r="BN80" i="36"/>
  <c r="BN121" i="34" s="1"/>
  <c r="BN32" i="34"/>
  <c r="BN50" i="34"/>
  <c r="AV187" i="34"/>
  <c r="AV171" i="34"/>
  <c r="AV64" i="36"/>
  <c r="AV105" i="34" s="1"/>
  <c r="AV80" i="36"/>
  <c r="AV121" i="34" s="1"/>
  <c r="AV50" i="34"/>
  <c r="AV32" i="34"/>
  <c r="AT169" i="34"/>
  <c r="AT185" i="34"/>
  <c r="AT78" i="36"/>
  <c r="AT119" i="34" s="1"/>
  <c r="AT62" i="36"/>
  <c r="AT103" i="34" s="1"/>
  <c r="AT16" i="34"/>
  <c r="AT48" i="34"/>
  <c r="AT30" i="34"/>
  <c r="AP185" i="34"/>
  <c r="AP169" i="34"/>
  <c r="AP78" i="36"/>
  <c r="AP119" i="34" s="1"/>
  <c r="AP62" i="36"/>
  <c r="AP103" i="34" s="1"/>
  <c r="AP30" i="34"/>
  <c r="AP16" i="34"/>
  <c r="AP48" i="34"/>
  <c r="BA187" i="34"/>
  <c r="BA171" i="34"/>
  <c r="BA64" i="36"/>
  <c r="BA105" i="34" s="1"/>
  <c r="BA80" i="36"/>
  <c r="BA121" i="34" s="1"/>
  <c r="BA32" i="34"/>
  <c r="BA50" i="34"/>
  <c r="AK187" i="34"/>
  <c r="AK171" i="34"/>
  <c r="AK64" i="36"/>
  <c r="AK105" i="34" s="1"/>
  <c r="AK80" i="36"/>
  <c r="AK121" i="34" s="1"/>
  <c r="AK50" i="34"/>
  <c r="AK32" i="34"/>
  <c r="AM172" i="34"/>
  <c r="AM33" i="34"/>
  <c r="AM51" i="34"/>
  <c r="AM188" i="34"/>
  <c r="AM65" i="36"/>
  <c r="AM106" i="34" s="1"/>
  <c r="AM81" i="36"/>
  <c r="AM122" i="34" s="1"/>
  <c r="AV188" i="34"/>
  <c r="AV172" i="34"/>
  <c r="AV33" i="34"/>
  <c r="AV81" i="36"/>
  <c r="AV122" i="34" s="1"/>
  <c r="AV65" i="36"/>
  <c r="AV106" i="34" s="1"/>
  <c r="AV51" i="34"/>
  <c r="AS188" i="34"/>
  <c r="AS33" i="34"/>
  <c r="AS51" i="34"/>
  <c r="AS172" i="34"/>
  <c r="AS65" i="36"/>
  <c r="AS106" i="34" s="1"/>
  <c r="AS81" i="36"/>
  <c r="AS122" i="34" s="1"/>
  <c r="BE172" i="34"/>
  <c r="BE33" i="34"/>
  <c r="BE51" i="34"/>
  <c r="BE188" i="34"/>
  <c r="BE65" i="36"/>
  <c r="BE106" i="34" s="1"/>
  <c r="BE81" i="36"/>
  <c r="BE122" i="34" s="1"/>
  <c r="AQ187" i="34"/>
  <c r="AQ171" i="34"/>
  <c r="AQ80" i="36"/>
  <c r="AQ121" i="34" s="1"/>
  <c r="AQ64" i="36"/>
  <c r="AQ105" i="34" s="1"/>
  <c r="AQ50" i="34"/>
  <c r="AQ32" i="34"/>
  <c r="BM171" i="34"/>
  <c r="BM187" i="34"/>
  <c r="BM64" i="36"/>
  <c r="BM105" i="34" s="1"/>
  <c r="BM80" i="36"/>
  <c r="BM121" i="34" s="1"/>
  <c r="BM50" i="34"/>
  <c r="BM32" i="34"/>
  <c r="AY171" i="34"/>
  <c r="AY187" i="34"/>
  <c r="AY80" i="36"/>
  <c r="AY121" i="34" s="1"/>
  <c r="AY64" i="36"/>
  <c r="AY105" i="34" s="1"/>
  <c r="AY32" i="34"/>
  <c r="AY50" i="34"/>
  <c r="BF171" i="34"/>
  <c r="BF187" i="34"/>
  <c r="BF80" i="36"/>
  <c r="BF121" i="34" s="1"/>
  <c r="BF64" i="36"/>
  <c r="BF105" i="34" s="1"/>
  <c r="BF50" i="34"/>
  <c r="BF32" i="34"/>
  <c r="AJ185" i="34"/>
  <c r="AJ169" i="34"/>
  <c r="AJ78" i="36"/>
  <c r="AJ119" i="34" s="1"/>
  <c r="AJ62" i="36"/>
  <c r="AJ103" i="34" s="1"/>
  <c r="AJ48" i="34"/>
  <c r="AJ16" i="34"/>
  <c r="AJ30" i="34"/>
  <c r="AM185" i="34"/>
  <c r="AM169" i="34"/>
  <c r="AM78" i="36"/>
  <c r="AM119" i="34" s="1"/>
  <c r="AM62" i="36"/>
  <c r="AM103" i="34" s="1"/>
  <c r="AM30" i="34"/>
  <c r="AM16" i="34"/>
  <c r="AM48" i="34"/>
  <c r="AR11" i="34"/>
  <c r="AR180" i="34"/>
  <c r="AR25" i="34"/>
  <c r="AR43" i="34"/>
  <c r="AR164" i="34"/>
  <c r="AR57" i="36"/>
  <c r="AR98" i="34" s="1"/>
  <c r="AR73" i="36"/>
  <c r="AR114" i="34" s="1"/>
  <c r="AX172" i="34"/>
  <c r="AX33" i="34"/>
  <c r="AX51" i="34"/>
  <c r="AX188" i="34"/>
  <c r="AX81" i="36"/>
  <c r="AX122" i="34" s="1"/>
  <c r="AX65" i="36"/>
  <c r="AX106" i="34" s="1"/>
  <c r="BC188" i="34"/>
  <c r="BC33" i="34"/>
  <c r="BC51" i="34"/>
  <c r="BC65" i="36"/>
  <c r="BC106" i="34" s="1"/>
  <c r="BC172" i="34"/>
  <c r="BC81" i="36"/>
  <c r="BC122" i="34" s="1"/>
  <c r="AZ188" i="34"/>
  <c r="AZ172" i="34"/>
  <c r="AZ33" i="34"/>
  <c r="AZ51" i="34"/>
  <c r="AZ65" i="36"/>
  <c r="AZ106" i="34" s="1"/>
  <c r="AZ81" i="36"/>
  <c r="AZ122" i="34" s="1"/>
  <c r="BM188" i="34"/>
  <c r="BM33" i="34"/>
  <c r="BM51" i="34"/>
  <c r="BM172" i="34"/>
  <c r="BM65" i="36"/>
  <c r="BM106" i="34" s="1"/>
  <c r="BM81" i="36"/>
  <c r="BM122" i="34" s="1"/>
  <c r="AS43" i="34"/>
  <c r="AS25" i="34"/>
  <c r="AS11" i="34"/>
  <c r="AS180" i="34"/>
  <c r="AS164" i="34"/>
  <c r="AS73" i="36"/>
  <c r="AS114" i="34" s="1"/>
  <c r="AS57" i="36"/>
  <c r="AS98" i="34" s="1"/>
  <c r="BD172" i="34"/>
  <c r="BD188" i="34"/>
  <c r="BD33" i="34"/>
  <c r="BD51" i="34"/>
  <c r="BD81" i="36"/>
  <c r="BD122" i="34" s="1"/>
  <c r="BD65" i="36"/>
  <c r="BD106" i="34" s="1"/>
  <c r="AU188" i="34"/>
  <c r="AU33" i="34"/>
  <c r="AU51" i="34"/>
  <c r="AU172" i="34"/>
  <c r="AU65" i="36"/>
  <c r="AU106" i="34" s="1"/>
  <c r="AU81" i="36"/>
  <c r="AU122" i="34" s="1"/>
  <c r="AR172" i="34"/>
  <c r="AR188" i="34"/>
  <c r="AR33" i="34"/>
  <c r="AR51" i="34"/>
  <c r="AR65" i="36"/>
  <c r="AR106" i="34" s="1"/>
  <c r="AR81" i="36"/>
  <c r="AR122" i="34" s="1"/>
  <c r="BI172" i="34"/>
  <c r="BI33" i="34"/>
  <c r="BI51" i="34"/>
  <c r="BI188" i="34"/>
  <c r="BI81" i="36"/>
  <c r="BI122" i="34" s="1"/>
  <c r="BI65" i="36"/>
  <c r="BI106" i="34" s="1"/>
  <c r="AJ171" i="34"/>
  <c r="AJ187" i="34"/>
  <c r="AJ64" i="36"/>
  <c r="AJ105" i="34" s="1"/>
  <c r="AJ80" i="36"/>
  <c r="AJ121" i="34" s="1"/>
  <c r="AJ50" i="34"/>
  <c r="AJ32" i="34"/>
  <c r="AZ187" i="34"/>
  <c r="AZ171" i="34"/>
  <c r="AZ64" i="36"/>
  <c r="AZ105" i="34" s="1"/>
  <c r="AZ80" i="36"/>
  <c r="AZ121" i="34" s="1"/>
  <c r="AZ50" i="34"/>
  <c r="AZ32" i="34"/>
  <c r="AP187" i="34"/>
  <c r="AP171" i="34"/>
  <c r="AP80" i="36"/>
  <c r="AP121" i="34" s="1"/>
  <c r="AP64" i="36"/>
  <c r="AP105" i="34" s="1"/>
  <c r="AP50" i="34"/>
  <c r="AP32" i="34"/>
  <c r="BH187" i="34"/>
  <c r="BH171" i="34"/>
  <c r="BH64" i="36"/>
  <c r="BH105" i="34" s="1"/>
  <c r="BH80" i="36"/>
  <c r="BH121" i="34" s="1"/>
  <c r="BH50" i="34"/>
  <c r="BH32" i="34"/>
  <c r="AW187" i="34"/>
  <c r="AW171" i="34"/>
  <c r="AW64" i="36"/>
  <c r="AW105" i="34" s="1"/>
  <c r="AW80" i="36"/>
  <c r="AW121" i="34" s="1"/>
  <c r="AW32" i="34"/>
  <c r="AW50" i="34"/>
  <c r="AS171" i="34"/>
  <c r="AS187" i="34"/>
  <c r="AS64" i="36"/>
  <c r="AS105" i="34" s="1"/>
  <c r="AS80" i="36"/>
  <c r="AS121" i="34" s="1"/>
  <c r="AS32" i="34"/>
  <c r="AS50" i="34"/>
  <c r="BA188" i="34"/>
  <c r="BA33" i="34"/>
  <c r="BA51" i="34"/>
  <c r="BA172" i="34"/>
  <c r="BA65" i="36"/>
  <c r="BA106" i="34" s="1"/>
  <c r="BA81" i="36"/>
  <c r="BA122" i="34" s="1"/>
  <c r="AQ172" i="34"/>
  <c r="AQ33" i="34"/>
  <c r="AQ51" i="34"/>
  <c r="AQ188" i="34"/>
  <c r="AQ81" i="36"/>
  <c r="AQ122" i="34" s="1"/>
  <c r="AQ65" i="36"/>
  <c r="AQ106" i="34" s="1"/>
  <c r="AK51" i="34"/>
  <c r="AK172" i="34"/>
  <c r="AK188" i="34"/>
  <c r="AK33" i="34"/>
  <c r="AK81" i="36"/>
  <c r="AK122" i="34" s="1"/>
  <c r="AK65" i="36"/>
  <c r="AK106" i="34" s="1"/>
  <c r="AN51" i="34"/>
  <c r="AN188" i="34"/>
  <c r="AN172" i="34"/>
  <c r="AN33" i="34"/>
  <c r="AN65" i="36"/>
  <c r="AN106" i="34" s="1"/>
  <c r="AN81" i="36"/>
  <c r="AN122" i="34" s="1"/>
  <c r="AU169" i="34"/>
  <c r="AU185" i="34"/>
  <c r="AU78" i="36"/>
  <c r="AU119" i="34" s="1"/>
  <c r="AU62" i="36"/>
  <c r="AU103" i="34" s="1"/>
  <c r="AU48" i="34"/>
  <c r="AU16" i="34"/>
  <c r="AU30" i="34"/>
  <c r="AV169" i="34"/>
  <c r="AV185" i="34"/>
  <c r="AV62" i="36"/>
  <c r="AV103" i="34" s="1"/>
  <c r="AV78" i="36"/>
  <c r="AV119" i="34" s="1"/>
  <c r="AV30" i="34"/>
  <c r="AV48" i="34"/>
  <c r="AV16" i="34"/>
  <c r="AN185" i="34"/>
  <c r="AN169" i="34"/>
  <c r="AN78" i="36"/>
  <c r="AN119" i="34" s="1"/>
  <c r="AN62" i="36"/>
  <c r="AN103" i="34" s="1"/>
  <c r="AN48" i="34"/>
  <c r="AN30" i="34"/>
  <c r="AN16" i="34"/>
  <c r="AV43" i="34"/>
  <c r="AV25" i="34"/>
  <c r="AV180" i="34"/>
  <c r="AV164" i="34"/>
  <c r="AV11" i="34"/>
  <c r="AV57" i="36"/>
  <c r="AV98" i="34" s="1"/>
  <c r="AV73" i="36"/>
  <c r="AV114" i="34" s="1"/>
  <c r="AQ11" i="34"/>
  <c r="AQ180" i="34"/>
  <c r="AQ25" i="34"/>
  <c r="AQ43" i="34"/>
  <c r="AQ164" i="34"/>
  <c r="AQ57" i="36"/>
  <c r="AQ98" i="34" s="1"/>
  <c r="AQ73" i="36"/>
  <c r="AQ114" i="34" s="1"/>
  <c r="AT188" i="34"/>
  <c r="AT33" i="34"/>
  <c r="AT51" i="34"/>
  <c r="AT172" i="34"/>
  <c r="AT65" i="36"/>
  <c r="AT106" i="34" s="1"/>
  <c r="AT81" i="36"/>
  <c r="AT122" i="34" s="1"/>
  <c r="BC187" i="34"/>
  <c r="BC171" i="34"/>
  <c r="BC80" i="36"/>
  <c r="BC121" i="34" s="1"/>
  <c r="BC64" i="36"/>
  <c r="BC105" i="34" s="1"/>
  <c r="BC50" i="34"/>
  <c r="BC32" i="34"/>
  <c r="BB171" i="34"/>
  <c r="BB187" i="34"/>
  <c r="BB64" i="36"/>
  <c r="BB105" i="34" s="1"/>
  <c r="BB80" i="36"/>
  <c r="BB121" i="34" s="1"/>
  <c r="BB50" i="34"/>
  <c r="BB32" i="34"/>
  <c r="AR187" i="34"/>
  <c r="AR171" i="34"/>
  <c r="AR80" i="36"/>
  <c r="AR121" i="34" s="1"/>
  <c r="AR64" i="36"/>
  <c r="AR105" i="34" s="1"/>
  <c r="AR32" i="34"/>
  <c r="AR50" i="34"/>
  <c r="BO171" i="34"/>
  <c r="BO187" i="34"/>
  <c r="BO64" i="36"/>
  <c r="BO105" i="34" s="1"/>
  <c r="BO80" i="36"/>
  <c r="BO121" i="34" s="1"/>
  <c r="BO32" i="34"/>
  <c r="BO50" i="34"/>
  <c r="AO169" i="34"/>
  <c r="AO185" i="34"/>
  <c r="AO78" i="36"/>
  <c r="AO119" i="34" s="1"/>
  <c r="AO62" i="36"/>
  <c r="AO103" i="34" s="1"/>
  <c r="AO16" i="34"/>
  <c r="AO30" i="34"/>
  <c r="AO48" i="34"/>
  <c r="AP164" i="34"/>
  <c r="AL169" i="34"/>
  <c r="AL185" i="34"/>
  <c r="AL78" i="36"/>
  <c r="AL119" i="34" s="1"/>
  <c r="AL62" i="36"/>
  <c r="AL103" i="34" s="1"/>
  <c r="AL30" i="34"/>
  <c r="AL48" i="34"/>
  <c r="AL16" i="34"/>
  <c r="AM180" i="34"/>
  <c r="AJ180" i="34"/>
  <c r="AJ11" i="34"/>
  <c r="AJ43" i="34"/>
  <c r="AJ164" i="34"/>
  <c r="AJ57" i="36"/>
  <c r="AJ98" i="34" s="1"/>
  <c r="AJ25" i="34"/>
  <c r="AJ73" i="36"/>
  <c r="AJ114" i="34" s="1"/>
  <c r="BK41" i="36" l="1"/>
  <c r="BK45" i="36" s="1"/>
  <c r="AV41" i="36"/>
  <c r="AV45" i="36" s="1"/>
  <c r="BH41" i="36"/>
  <c r="BH45" i="36" s="1"/>
  <c r="AF41" i="36"/>
  <c r="AF45" i="36" s="1"/>
  <c r="BH61" i="50"/>
  <c r="BM41" i="36"/>
  <c r="BM45" i="36" s="1"/>
  <c r="BJ41" i="36"/>
  <c r="BJ45" i="36" s="1"/>
  <c r="AQ41" i="36"/>
  <c r="AQ45" i="36" s="1"/>
  <c r="BJ61" i="50"/>
  <c r="AU41" i="36"/>
  <c r="AU45" i="36" s="1"/>
  <c r="BA41" i="36"/>
  <c r="BA45" i="36" s="1"/>
  <c r="AU61" i="50"/>
  <c r="AH41" i="36"/>
  <c r="AH45" i="36" s="1"/>
  <c r="AB61" i="50"/>
  <c r="BF41" i="36"/>
  <c r="BF45" i="36" s="1"/>
  <c r="AZ61" i="50"/>
  <c r="Y61" i="50"/>
  <c r="AE41" i="36"/>
  <c r="AE45" i="36" s="1"/>
  <c r="AS41" i="36"/>
  <c r="AS45" i="36" s="1"/>
  <c r="AM61" i="50"/>
  <c r="AR61" i="50"/>
  <c r="AX41" i="36"/>
  <c r="AX45" i="36" s="1"/>
  <c r="BL41" i="36"/>
  <c r="BL45" i="36" s="1"/>
  <c r="BF61" i="50"/>
  <c r="BE41" i="36"/>
  <c r="BE45" i="36" s="1"/>
  <c r="AY61" i="50"/>
  <c r="AG41" i="36"/>
  <c r="AG45" i="36" s="1"/>
  <c r="AA61" i="50"/>
  <c r="AJ61" i="50"/>
  <c r="AP41" i="36"/>
  <c r="AC61" i="50"/>
  <c r="AI41" i="36"/>
  <c r="AI45" i="36" s="1"/>
  <c r="AW61" i="50"/>
  <c r="BC41" i="36"/>
  <c r="BC45" i="36" s="1"/>
  <c r="AF61" i="50"/>
  <c r="AL41" i="36"/>
  <c r="AL45" i="36" s="1"/>
  <c r="AJ41" i="36"/>
  <c r="AJ45" i="36" s="1"/>
  <c r="AD61" i="50"/>
  <c r="AZ41" i="36"/>
  <c r="AZ45" i="36" s="1"/>
  <c r="AT61" i="50"/>
  <c r="AV61" i="50"/>
  <c r="BB41" i="36"/>
  <c r="BB45" i="36" s="1"/>
  <c r="AT41" i="36"/>
  <c r="AT45" i="36" s="1"/>
  <c r="AN61" i="50"/>
  <c r="AK41" i="36"/>
  <c r="AK45" i="36" s="1"/>
  <c r="AE61" i="50"/>
  <c r="BI61" i="50"/>
  <c r="BO41" i="36"/>
  <c r="BO45" i="36" s="1"/>
  <c r="AG61" i="50"/>
  <c r="AM41" i="36"/>
  <c r="AM45" i="36" s="1"/>
  <c r="BD41" i="36"/>
  <c r="BD45" i="36" s="1"/>
  <c r="AX61" i="50"/>
  <c r="BA61" i="50"/>
  <c r="BG41" i="36"/>
  <c r="BG45" i="36" s="1"/>
  <c r="AR41" i="36"/>
  <c r="AR45" i="36" s="1"/>
  <c r="AL61" i="50"/>
  <c r="AW41" i="36"/>
  <c r="AW45" i="36" s="1"/>
  <c r="AQ61" i="50"/>
  <c r="AS61" i="50"/>
  <c r="AY41" i="36"/>
  <c r="AY45" i="36" s="1"/>
  <c r="AN41" i="36"/>
  <c r="AH61" i="50"/>
  <c r="AO41" i="36"/>
  <c r="AI61" i="50"/>
  <c r="AT52" i="36"/>
  <c r="AT93" i="34" s="1"/>
  <c r="BH173" i="34"/>
  <c r="BH38" i="34"/>
  <c r="AQ174" i="34"/>
  <c r="BF6" i="34"/>
  <c r="AP159" i="34"/>
  <c r="AP173" i="34"/>
  <c r="BL158" i="34"/>
  <c r="BL38" i="34"/>
  <c r="AR38" i="34"/>
  <c r="AR18" i="34"/>
  <c r="BO159" i="34"/>
  <c r="AE50" i="36"/>
  <c r="AE91" i="34" s="1"/>
  <c r="AE20" i="34"/>
  <c r="BE38" i="34"/>
  <c r="BE50" i="36"/>
  <c r="BE91" i="34" s="1"/>
  <c r="AO18" i="34"/>
  <c r="AO6" i="34"/>
  <c r="AU19" i="34"/>
  <c r="AU38" i="34"/>
  <c r="BP174" i="34"/>
  <c r="BP175" i="34"/>
  <c r="AS4" i="34"/>
  <c r="AS52" i="36"/>
  <c r="AS93" i="34" s="1"/>
  <c r="BK18" i="34"/>
  <c r="BK6" i="34"/>
  <c r="AI67" i="36"/>
  <c r="AI108" i="34" s="1"/>
  <c r="BB20" i="34"/>
  <c r="AL50" i="36"/>
  <c r="AL91" i="34" s="1"/>
  <c r="AL37" i="34"/>
  <c r="BD159" i="34"/>
  <c r="AD173" i="34"/>
  <c r="BA6" i="34"/>
  <c r="BA37" i="34"/>
  <c r="AK36" i="34"/>
  <c r="AK38" i="34"/>
  <c r="BJ158" i="34"/>
  <c r="BJ66" i="36"/>
  <c r="BJ107" i="34" s="1"/>
  <c r="AV175" i="34"/>
  <c r="AV67" i="36"/>
  <c r="AV108" i="34" s="1"/>
  <c r="AV36" i="34"/>
  <c r="BI6" i="34"/>
  <c r="BC6" i="34"/>
  <c r="BC4" i="34"/>
  <c r="BN67" i="36"/>
  <c r="BN108" i="34" s="1"/>
  <c r="BN36" i="34"/>
  <c r="BN6" i="34"/>
  <c r="AX37" i="34"/>
  <c r="AH20" i="34"/>
  <c r="AH18" i="34"/>
  <c r="AZ175" i="34"/>
  <c r="AY51" i="36"/>
  <c r="AY92" i="34" s="1"/>
  <c r="AY6" i="34"/>
  <c r="BM175" i="34"/>
  <c r="BM5" i="34"/>
  <c r="AW50" i="36"/>
  <c r="AW91" i="34" s="1"/>
  <c r="AW6" i="34"/>
  <c r="AG52" i="36"/>
  <c r="AG93" i="34" s="1"/>
  <c r="AG37" i="34"/>
  <c r="AL18" i="34"/>
  <c r="AQ173" i="34"/>
  <c r="AQ51" i="36"/>
  <c r="AQ92" i="34" s="1"/>
  <c r="AQ4" i="34"/>
  <c r="AQ157" i="34"/>
  <c r="AQ67" i="36"/>
  <c r="AQ108" i="34" s="1"/>
  <c r="AM164" i="34"/>
  <c r="AL6" i="45"/>
  <c r="AP11" i="34"/>
  <c r="AN6" i="45" s="1"/>
  <c r="AM25" i="34"/>
  <c r="AK13" i="45" s="1"/>
  <c r="AP25" i="34"/>
  <c r="AN13" i="45" s="1"/>
  <c r="AM57" i="36"/>
  <c r="AM98" i="34" s="1"/>
  <c r="AM11" i="34"/>
  <c r="AK6" i="45" s="1"/>
  <c r="AP73" i="36"/>
  <c r="AP114" i="34" s="1"/>
  <c r="AO180" i="34"/>
  <c r="AP57" i="36"/>
  <c r="AP98" i="34" s="1"/>
  <c r="AP43" i="34"/>
  <c r="AN21" i="45" s="1"/>
  <c r="AM73" i="36"/>
  <c r="AM114" i="34" s="1"/>
  <c r="AO43" i="34"/>
  <c r="AM21" i="45" s="1"/>
  <c r="AL73" i="36"/>
  <c r="AL114" i="34" s="1"/>
  <c r="AL164" i="34"/>
  <c r="AL43" i="34"/>
  <c r="AJ21" i="45" s="1"/>
  <c r="AL57" i="36"/>
  <c r="AL98" i="34" s="1"/>
  <c r="AL25" i="34"/>
  <c r="AJ13" i="45" s="1"/>
  <c r="AL11" i="34"/>
  <c r="AJ6" i="45" s="1"/>
  <c r="AO73" i="36"/>
  <c r="AO114" i="34" s="1"/>
  <c r="AO11" i="34"/>
  <c r="AM6" i="45" s="1"/>
  <c r="AO164" i="34"/>
  <c r="AW10" i="34"/>
  <c r="AO57" i="36"/>
  <c r="AO98" i="34" s="1"/>
  <c r="AO13" i="45"/>
  <c r="BP157" i="34"/>
  <c r="AU180" i="34"/>
  <c r="AH6" i="45"/>
  <c r="AO6" i="45"/>
  <c r="AT164" i="34"/>
  <c r="AU73" i="36"/>
  <c r="AU114" i="34" s="1"/>
  <c r="AI6" i="45"/>
  <c r="AU57" i="36"/>
  <c r="AU98" i="34" s="1"/>
  <c r="AU11" i="34"/>
  <c r="AS6" i="45" s="1"/>
  <c r="BA159" i="34"/>
  <c r="AH13" i="45"/>
  <c r="AU25" i="34"/>
  <c r="AS13" i="45" s="1"/>
  <c r="AH21" i="45"/>
  <c r="AU164" i="34"/>
  <c r="AL13" i="45"/>
  <c r="AL4" i="34"/>
  <c r="AM13" i="45"/>
  <c r="AS21" i="45"/>
  <c r="AT57" i="36"/>
  <c r="AT98" i="34" s="1"/>
  <c r="AT43" i="34"/>
  <c r="AR21" i="45" s="1"/>
  <c r="AT73" i="36"/>
  <c r="AT114" i="34" s="1"/>
  <c r="AT25" i="34"/>
  <c r="AR13" i="45" s="1"/>
  <c r="AL21" i="45"/>
  <c r="AT11" i="34"/>
  <c r="AR6" i="45" s="1"/>
  <c r="AU175" i="34"/>
  <c r="AU18" i="34"/>
  <c r="BF18" i="34"/>
  <c r="AK21" i="45"/>
  <c r="AR175" i="34"/>
  <c r="AO21" i="45"/>
  <c r="AQ21" i="45"/>
  <c r="AU50" i="36"/>
  <c r="AU91" i="34" s="1"/>
  <c r="BF66" i="36"/>
  <c r="BF107" i="34" s="1"/>
  <c r="BN175" i="34"/>
  <c r="AZ52" i="36"/>
  <c r="AZ93" i="34" s="1"/>
  <c r="AP13" i="45"/>
  <c r="BI173" i="34"/>
  <c r="AZ38" i="34"/>
  <c r="BO52" i="36"/>
  <c r="BO93" i="34" s="1"/>
  <c r="AZ159" i="34"/>
  <c r="BO38" i="34"/>
  <c r="BO175" i="34"/>
  <c r="AR173" i="34"/>
  <c r="AU173" i="34"/>
  <c r="AK20" i="34"/>
  <c r="BN159" i="34"/>
  <c r="AO68" i="36"/>
  <c r="AO109" i="34" s="1"/>
  <c r="AZ68" i="36"/>
  <c r="AZ109" i="34" s="1"/>
  <c r="AZ20" i="34"/>
  <c r="AU4" i="34"/>
  <c r="AU157" i="34"/>
  <c r="AK175" i="34"/>
  <c r="BO68" i="36"/>
  <c r="BO109" i="34" s="1"/>
  <c r="BO20" i="34"/>
  <c r="AZ6" i="34"/>
  <c r="AU36" i="34"/>
  <c r="AU66" i="36"/>
  <c r="AU107" i="34" s="1"/>
  <c r="BO6" i="34"/>
  <c r="BC157" i="34"/>
  <c r="BP4" i="34"/>
  <c r="BA20" i="34"/>
  <c r="BL18" i="34"/>
  <c r="BE52" i="36"/>
  <c r="BE93" i="34" s="1"/>
  <c r="BP50" i="36"/>
  <c r="BP91" i="34" s="1"/>
  <c r="BI38" i="34"/>
  <c r="BE20" i="34"/>
  <c r="BL157" i="34"/>
  <c r="BE175" i="34"/>
  <c r="BP173" i="34"/>
  <c r="BA38" i="34"/>
  <c r="BK36" i="34"/>
  <c r="BI20" i="34"/>
  <c r="BE68" i="36"/>
  <c r="BE109" i="34" s="1"/>
  <c r="BE6" i="34"/>
  <c r="BP18" i="34"/>
  <c r="BA52" i="36"/>
  <c r="BA93" i="34" s="1"/>
  <c r="BK4" i="34"/>
  <c r="AK43" i="34"/>
  <c r="AI21" i="45" s="1"/>
  <c r="BK66" i="36"/>
  <c r="BK107" i="34" s="1"/>
  <c r="AK25" i="34"/>
  <c r="AI13" i="45" s="1"/>
  <c r="AK180" i="34"/>
  <c r="AK57" i="36"/>
  <c r="AK98" i="34" s="1"/>
  <c r="AK164" i="34"/>
  <c r="AK73" i="36"/>
  <c r="AK114" i="34" s="1"/>
  <c r="AP6" i="45"/>
  <c r="AP21" i="45"/>
  <c r="AI52" i="34"/>
  <c r="AI34" i="34"/>
  <c r="AD35" i="34"/>
  <c r="AD53" i="34"/>
  <c r="AH4" i="34"/>
  <c r="AH173" i="34"/>
  <c r="AE53" i="34"/>
  <c r="AE35" i="34"/>
  <c r="BA4" i="34"/>
  <c r="AG35" i="34"/>
  <c r="AG53" i="34"/>
  <c r="AE34" i="34"/>
  <c r="AE52" i="34"/>
  <c r="AD66" i="36"/>
  <c r="AD107" i="34" s="1"/>
  <c r="AD50" i="36"/>
  <c r="AD91" i="34" s="1"/>
  <c r="AD4" i="34"/>
  <c r="AD157" i="34"/>
  <c r="AD36" i="34"/>
  <c r="AH35" i="34"/>
  <c r="AH53" i="34"/>
  <c r="BA50" i="36"/>
  <c r="BA91" i="34" s="1"/>
  <c r="AI38" i="34"/>
  <c r="AI52" i="36"/>
  <c r="AI93" i="34" s="1"/>
  <c r="AI68" i="36"/>
  <c r="AI109" i="34" s="1"/>
  <c r="AI159" i="34"/>
  <c r="AI175" i="34"/>
  <c r="AI20" i="34"/>
  <c r="AI6" i="34"/>
  <c r="AF52" i="34"/>
  <c r="AF34" i="34"/>
  <c r="AF50" i="36"/>
  <c r="AF91" i="34" s="1"/>
  <c r="AF66" i="36"/>
  <c r="AF107" i="34" s="1"/>
  <c r="AF18" i="34"/>
  <c r="AF173" i="34"/>
  <c r="AF4" i="34"/>
  <c r="AF36" i="34"/>
  <c r="AF157" i="34"/>
  <c r="AF35" i="34"/>
  <c r="AF53" i="34"/>
  <c r="AG50" i="36"/>
  <c r="AG91" i="34" s="1"/>
  <c r="AG66" i="36"/>
  <c r="AG107" i="34" s="1"/>
  <c r="AG36" i="34"/>
  <c r="AG4" i="34"/>
  <c r="AG157" i="34"/>
  <c r="AG18" i="34"/>
  <c r="AG173" i="34"/>
  <c r="AG52" i="34"/>
  <c r="AG34" i="34"/>
  <c r="AI36" i="34"/>
  <c r="AI50" i="36"/>
  <c r="AI91" i="34" s="1"/>
  <c r="AI66" i="36"/>
  <c r="AI107" i="34" s="1"/>
  <c r="AI157" i="34"/>
  <c r="AI4" i="34"/>
  <c r="AI18" i="34"/>
  <c r="AI173" i="34"/>
  <c r="AE4" i="34"/>
  <c r="AF52" i="36"/>
  <c r="AF93" i="34" s="1"/>
  <c r="AF68" i="36"/>
  <c r="AF109" i="34" s="1"/>
  <c r="AF38" i="34"/>
  <c r="AF159" i="34"/>
  <c r="AF20" i="34"/>
  <c r="AF6" i="34"/>
  <c r="AF175" i="34"/>
  <c r="AH52" i="36"/>
  <c r="AH93" i="34" s="1"/>
  <c r="AH68" i="36"/>
  <c r="AH109" i="34" s="1"/>
  <c r="AH6" i="34"/>
  <c r="AH175" i="34"/>
  <c r="AH38" i="34"/>
  <c r="AI53" i="34"/>
  <c r="AI35" i="34"/>
  <c r="AH52" i="34"/>
  <c r="AH34" i="34"/>
  <c r="AD34" i="34"/>
  <c r="AD52" i="34"/>
  <c r="AQ6" i="45"/>
  <c r="AQ13" i="45"/>
  <c r="AR6" i="34"/>
  <c r="AU68" i="36"/>
  <c r="AU109" i="34" s="1"/>
  <c r="AU20" i="34"/>
  <c r="AO4" i="34"/>
  <c r="AO173" i="34"/>
  <c r="BF157" i="34"/>
  <c r="BF50" i="36"/>
  <c r="BF91" i="34" s="1"/>
  <c r="AV159" i="34"/>
  <c r="AR52" i="36"/>
  <c r="AR93" i="34" s="1"/>
  <c r="AR159" i="34"/>
  <c r="AU6" i="34"/>
  <c r="AU159" i="34"/>
  <c r="AO36" i="34"/>
  <c r="AO50" i="36"/>
  <c r="AO91" i="34" s="1"/>
  <c r="BF36" i="34"/>
  <c r="AV68" i="36"/>
  <c r="AV109" i="34" s="1"/>
  <c r="AV20" i="34"/>
  <c r="AR68" i="36"/>
  <c r="AR109" i="34" s="1"/>
  <c r="AO66" i="36"/>
  <c r="AO107" i="34" s="1"/>
  <c r="BF4" i="34"/>
  <c r="BF173" i="34"/>
  <c r="AV52" i="36"/>
  <c r="AV93" i="34" s="1"/>
  <c r="AV38" i="34"/>
  <c r="AI113" i="34"/>
  <c r="AH113" i="34"/>
  <c r="AG113" i="34"/>
  <c r="AD73" i="36"/>
  <c r="AD114" i="34" s="1"/>
  <c r="AD57" i="36"/>
  <c r="AD98" i="34" s="1"/>
  <c r="AD11" i="34"/>
  <c r="AB6" i="45" s="1"/>
  <c r="AD164" i="34"/>
  <c r="AD43" i="34"/>
  <c r="AB21" i="45" s="1"/>
  <c r="AD25" i="34"/>
  <c r="AB13" i="45" s="1"/>
  <c r="AD180" i="34"/>
  <c r="AI97" i="34"/>
  <c r="AF57" i="36"/>
  <c r="AF98" i="34" s="1"/>
  <c r="AF73" i="36"/>
  <c r="AF114" i="34" s="1"/>
  <c r="AF180" i="34"/>
  <c r="AF43" i="34"/>
  <c r="AD21" i="45" s="1"/>
  <c r="AF25" i="34"/>
  <c r="AD13" i="45" s="1"/>
  <c r="AF11" i="34"/>
  <c r="AD6" i="45" s="1"/>
  <c r="AF164" i="34"/>
  <c r="AH97" i="34"/>
  <c r="AG57" i="36"/>
  <c r="AG98" i="34" s="1"/>
  <c r="AG73" i="36"/>
  <c r="AG114" i="34" s="1"/>
  <c r="AG43" i="34"/>
  <c r="AE21" i="45" s="1"/>
  <c r="AG25" i="34"/>
  <c r="AE13" i="45" s="1"/>
  <c r="AG164" i="34"/>
  <c r="AG11" i="34"/>
  <c r="AE6" i="45" s="1"/>
  <c r="AG180" i="34"/>
  <c r="AE113" i="34"/>
  <c r="AD113" i="34"/>
  <c r="AF113" i="34"/>
  <c r="AE97" i="34"/>
  <c r="AW159" i="34"/>
  <c r="AD97" i="34"/>
  <c r="AI73" i="36"/>
  <c r="AI114" i="34" s="1"/>
  <c r="AI57" i="36"/>
  <c r="AI98" i="34" s="1"/>
  <c r="AI43" i="34"/>
  <c r="AG21" i="45" s="1"/>
  <c r="AI11" i="34"/>
  <c r="AG6" i="45" s="1"/>
  <c r="AI25" i="34"/>
  <c r="AG13" i="45" s="1"/>
  <c r="AI164" i="34"/>
  <c r="AI180" i="34"/>
  <c r="AF97" i="34"/>
  <c r="AH57" i="36"/>
  <c r="AH98" i="34" s="1"/>
  <c r="AH73" i="36"/>
  <c r="AH114" i="34" s="1"/>
  <c r="AH43" i="34"/>
  <c r="AF21" i="45" s="1"/>
  <c r="AH11" i="34"/>
  <c r="AF6" i="45" s="1"/>
  <c r="AH25" i="34"/>
  <c r="AF13" i="45" s="1"/>
  <c r="AH164" i="34"/>
  <c r="AH180" i="34"/>
  <c r="AG97" i="34"/>
  <c r="AE57" i="36"/>
  <c r="AE98" i="34" s="1"/>
  <c r="AE73" i="36"/>
  <c r="AE114" i="34" s="1"/>
  <c r="AE43" i="34"/>
  <c r="AC21" i="45" s="1"/>
  <c r="AE164" i="34"/>
  <c r="AE25" i="34"/>
  <c r="AC13" i="45" s="1"/>
  <c r="AE180" i="34"/>
  <c r="AE11" i="34"/>
  <c r="AC6" i="45" s="1"/>
  <c r="BA66" i="36"/>
  <c r="BA107" i="34" s="1"/>
  <c r="BD52" i="36"/>
  <c r="BD93" i="34" s="1"/>
  <c r="BA175" i="34"/>
  <c r="BA36" i="34"/>
  <c r="BA173" i="34"/>
  <c r="BK157" i="34"/>
  <c r="BK50" i="36"/>
  <c r="BK91" i="34" s="1"/>
  <c r="BD6" i="34"/>
  <c r="BE159" i="34"/>
  <c r="BI18" i="34"/>
  <c r="BP36" i="34"/>
  <c r="BP66" i="36"/>
  <c r="BP107" i="34" s="1"/>
  <c r="BM18" i="34"/>
  <c r="BA68" i="36"/>
  <c r="BA109" i="34" s="1"/>
  <c r="BA157" i="34"/>
  <c r="BA18" i="34"/>
  <c r="BK173" i="34"/>
  <c r="BD50" i="36"/>
  <c r="BD91" i="34" s="1"/>
  <c r="BI66" i="36"/>
  <c r="BI107" i="34" s="1"/>
  <c r="BK52" i="36"/>
  <c r="BK93" i="34" s="1"/>
  <c r="BN38" i="34"/>
  <c r="BD4" i="34"/>
  <c r="BI36" i="34"/>
  <c r="BI4" i="34"/>
  <c r="AW20" i="34"/>
  <c r="AW175" i="34"/>
  <c r="BK68" i="36"/>
  <c r="BK109" i="34" s="1"/>
  <c r="BK20" i="34"/>
  <c r="BE51" i="36"/>
  <c r="BE92" i="34" s="1"/>
  <c r="BI157" i="34"/>
  <c r="BI50" i="36"/>
  <c r="BI91" i="34" s="1"/>
  <c r="AW38" i="34"/>
  <c r="BK175" i="34"/>
  <c r="BK38" i="34"/>
  <c r="BF19" i="34"/>
  <c r="BN68" i="36"/>
  <c r="BN109" i="34" s="1"/>
  <c r="BN20" i="34"/>
  <c r="BN52" i="36"/>
  <c r="BN93" i="34" s="1"/>
  <c r="AW68" i="36"/>
  <c r="AW109" i="34" s="1"/>
  <c r="BL66" i="36"/>
  <c r="BL107" i="34" s="1"/>
  <c r="BL173" i="34"/>
  <c r="BN19" i="34"/>
  <c r="BH36" i="34"/>
  <c r="BL36" i="34"/>
  <c r="BC18" i="34"/>
  <c r="BD175" i="34"/>
  <c r="BD38" i="34"/>
  <c r="BL4" i="34"/>
  <c r="BL50" i="36"/>
  <c r="BL91" i="34" s="1"/>
  <c r="BC173" i="34"/>
  <c r="BC50" i="36"/>
  <c r="BC91" i="34" s="1"/>
  <c r="BN37" i="34"/>
  <c r="BH4" i="34"/>
  <c r="BD68" i="36"/>
  <c r="BD109" i="34" s="1"/>
  <c r="BD20" i="34"/>
  <c r="BC36" i="34"/>
  <c r="AP6" i="34"/>
  <c r="BH18" i="34"/>
  <c r="BL67" i="36"/>
  <c r="BL108" i="34" s="1"/>
  <c r="BL37" i="34"/>
  <c r="BL174" i="34"/>
  <c r="BL51" i="36"/>
  <c r="BL92" i="34" s="1"/>
  <c r="BL19" i="34"/>
  <c r="BL5" i="34"/>
  <c r="BM19" i="34"/>
  <c r="BI175" i="34"/>
  <c r="BD66" i="36"/>
  <c r="BD107" i="34" s="1"/>
  <c r="BM4" i="34"/>
  <c r="BM173" i="34"/>
  <c r="AP38" i="34"/>
  <c r="AT20" i="34"/>
  <c r="AT68" i="36"/>
  <c r="AT109" i="34" s="1"/>
  <c r="AT6" i="34"/>
  <c r="AT38" i="34"/>
  <c r="AT175" i="34"/>
  <c r="BI68" i="36"/>
  <c r="BI109" i="34" s="1"/>
  <c r="BI159" i="34"/>
  <c r="BD18" i="34"/>
  <c r="BD157" i="34"/>
  <c r="BM36" i="34"/>
  <c r="BM66" i="36"/>
  <c r="BM107" i="34" s="1"/>
  <c r="AP20" i="34"/>
  <c r="BI52" i="36"/>
  <c r="BI93" i="34" s="1"/>
  <c r="BD36" i="34"/>
  <c r="BD173" i="34"/>
  <c r="BM157" i="34"/>
  <c r="BM50" i="36"/>
  <c r="BM91" i="34" s="1"/>
  <c r="AT157" i="34"/>
  <c r="AT173" i="34"/>
  <c r="AT50" i="36"/>
  <c r="AT91" i="34" s="1"/>
  <c r="AT4" i="34"/>
  <c r="AT66" i="36"/>
  <c r="AT107" i="34" s="1"/>
  <c r="AT36" i="34"/>
  <c r="AT18" i="34"/>
  <c r="AV42" i="34"/>
  <c r="AT21" i="45" s="1"/>
  <c r="AT6" i="45"/>
  <c r="AT5" i="34"/>
  <c r="AT174" i="34"/>
  <c r="AT67" i="36"/>
  <c r="AT108" i="34" s="1"/>
  <c r="AT37" i="34"/>
  <c r="AT158" i="34"/>
  <c r="AT51" i="36"/>
  <c r="AT92" i="34" s="1"/>
  <c r="AT19" i="34"/>
  <c r="AV158" i="34"/>
  <c r="AV179" i="34"/>
  <c r="AV72" i="36"/>
  <c r="AV113" i="34" s="1"/>
  <c r="AV24" i="34"/>
  <c r="AT13" i="45" s="1"/>
  <c r="AK37" i="34"/>
  <c r="AK174" i="34"/>
  <c r="AK51" i="36"/>
  <c r="AK92" i="34" s="1"/>
  <c r="AS5" i="34"/>
  <c r="AS36" i="34"/>
  <c r="AS18" i="34"/>
  <c r="AS173" i="34"/>
  <c r="AS157" i="34"/>
  <c r="AV5" i="34"/>
  <c r="AV37" i="34"/>
  <c r="AV51" i="36"/>
  <c r="AV92" i="34" s="1"/>
  <c r="AV19" i="34"/>
  <c r="AL49" i="34"/>
  <c r="AJ25" i="45" s="1"/>
  <c r="AL31" i="34"/>
  <c r="AJ17" i="45" s="1"/>
  <c r="AL170" i="34"/>
  <c r="AL186" i="34"/>
  <c r="AL17" i="34"/>
  <c r="AJ10" i="45" s="1"/>
  <c r="AL79" i="36"/>
  <c r="AL120" i="34" s="1"/>
  <c r="AL63" i="36"/>
  <c r="AL104" i="34" s="1"/>
  <c r="BC34" i="34"/>
  <c r="BC52" i="34"/>
  <c r="AN49" i="34"/>
  <c r="AL25" i="45" s="1"/>
  <c r="AN31" i="34"/>
  <c r="AL17" i="45" s="1"/>
  <c r="AN170" i="34"/>
  <c r="AN186" i="34"/>
  <c r="AN63" i="36"/>
  <c r="AN104" i="34" s="1"/>
  <c r="AN17" i="34"/>
  <c r="AL10" i="45" s="1"/>
  <c r="AN79" i="36"/>
  <c r="AV49" i="34"/>
  <c r="AT25" i="45" s="1"/>
  <c r="AV31" i="34"/>
  <c r="AT17" i="45" s="1"/>
  <c r="AV17" i="34"/>
  <c r="AT10" i="45" s="1"/>
  <c r="AV170" i="34"/>
  <c r="AV186" i="34"/>
  <c r="AV79" i="36"/>
  <c r="AV120" i="34" s="1"/>
  <c r="AV63" i="36"/>
  <c r="AV104" i="34" s="1"/>
  <c r="AN53" i="34"/>
  <c r="AN35" i="34"/>
  <c r="AW52" i="34"/>
  <c r="AW34" i="34"/>
  <c r="AJ52" i="34"/>
  <c r="AJ34" i="34"/>
  <c r="AR53" i="34"/>
  <c r="AR35" i="34"/>
  <c r="AS19" i="34"/>
  <c r="AS174" i="34"/>
  <c r="AS158"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AK170" i="34"/>
  <c r="AK17" i="34"/>
  <c r="AI10" i="45" s="1"/>
  <c r="AK186" i="34"/>
  <c r="AK49" i="34"/>
  <c r="AI25" i="45" s="1"/>
  <c r="AK63" i="36"/>
  <c r="AK104" i="34" s="1"/>
  <c r="AK79" i="36"/>
  <c r="AK120" i="34" s="1"/>
  <c r="AJ53" i="34"/>
  <c r="AJ35" i="34"/>
  <c r="BL34" i="34"/>
  <c r="BL52" i="34"/>
  <c r="BO174" i="34"/>
  <c r="BO19" i="34"/>
  <c r="BO37" i="34"/>
  <c r="BO158" i="34"/>
  <c r="BO5" i="34"/>
  <c r="BO67" i="36"/>
  <c r="BO108" i="34" s="1"/>
  <c r="BO51" i="36"/>
  <c r="BO92" i="34" s="1"/>
  <c r="BB52" i="34"/>
  <c r="BB34" i="34"/>
  <c r="BA53" i="34"/>
  <c r="BA35" i="34"/>
  <c r="AS52" i="34"/>
  <c r="AS34" i="34"/>
  <c r="BH37" i="34"/>
  <c r="BH19" i="34"/>
  <c r="BH5" i="34"/>
  <c r="BH158" i="34"/>
  <c r="BH174" i="34"/>
  <c r="BH51" i="36"/>
  <c r="BH92" i="34" s="1"/>
  <c r="BH67" i="36"/>
  <c r="BH108" i="34" s="1"/>
  <c r="AZ34" i="34"/>
  <c r="AZ52" i="34"/>
  <c r="BI53" i="34"/>
  <c r="BI35" i="34"/>
  <c r="BF34" i="34"/>
  <c r="BF52" i="34"/>
  <c r="AV53" i="34"/>
  <c r="AV35" i="34"/>
  <c r="AK52" i="34"/>
  <c r="AK34" i="34"/>
  <c r="BA52" i="34"/>
  <c r="BA34" i="34"/>
  <c r="AP170" i="34"/>
  <c r="AP31" i="34"/>
  <c r="AN17" i="45" s="1"/>
  <c r="AP186" i="34"/>
  <c r="AP49" i="34"/>
  <c r="AN25" i="45" s="1"/>
  <c r="AP17" i="34"/>
  <c r="AN10" i="45" s="1"/>
  <c r="AP79" i="36"/>
  <c r="AP120" i="34" s="1"/>
  <c r="AP63" i="36"/>
  <c r="AP104" i="34" s="1"/>
  <c r="AT49" i="34"/>
  <c r="AR25" i="45" s="1"/>
  <c r="AT17" i="34"/>
  <c r="AR10" i="45" s="1"/>
  <c r="AT31" i="34"/>
  <c r="AR17" i="45" s="1"/>
  <c r="AT170" i="34"/>
  <c r="AT186" i="34"/>
  <c r="AT79" i="36"/>
  <c r="AT63" i="36"/>
  <c r="AT104" i="34" s="1"/>
  <c r="BG52" i="34"/>
  <c r="BG34" i="34"/>
  <c r="AS49" i="34"/>
  <c r="AQ25" i="45" s="1"/>
  <c r="AS31" i="34"/>
  <c r="AQ17" i="45" s="1"/>
  <c r="AS170" i="34"/>
  <c r="AS186" i="34"/>
  <c r="AS17" i="34"/>
  <c r="AQ10" i="45" s="1"/>
  <c r="AS63" i="36"/>
  <c r="AS104" i="34" s="1"/>
  <c r="AS79" i="36"/>
  <c r="AS120" i="34" s="1"/>
  <c r="AP53" i="34"/>
  <c r="AP35" i="34"/>
  <c r="AY53" i="34"/>
  <c r="AY35" i="34"/>
  <c r="BK34" i="34"/>
  <c r="BK52" i="34"/>
  <c r="BL53" i="34"/>
  <c r="BL35" i="34"/>
  <c r="BP53" i="34"/>
  <c r="BP35" i="34"/>
  <c r="AR170" i="34"/>
  <c r="AR31" i="34"/>
  <c r="AP17" i="45" s="1"/>
  <c r="AR186" i="34"/>
  <c r="AR49" i="34"/>
  <c r="AP25" i="45" s="1"/>
  <c r="AR17" i="34"/>
  <c r="AP10" i="45" s="1"/>
  <c r="AR79" i="36"/>
  <c r="AR120" i="34" s="1"/>
  <c r="AR63" i="36"/>
  <c r="AR104" i="34" s="1"/>
  <c r="AX34" i="34"/>
  <c r="AX52" i="34"/>
  <c r="BH53" i="34"/>
  <c r="BH35" i="34"/>
  <c r="BP37" i="34"/>
  <c r="BP19" i="34"/>
  <c r="BP158" i="34"/>
  <c r="BP5" i="34"/>
  <c r="BP67" i="36"/>
  <c r="BP108" i="34" s="1"/>
  <c r="AY174" i="34"/>
  <c r="AY5" i="34"/>
  <c r="AY37" i="34"/>
  <c r="AY158" i="34"/>
  <c r="AY67" i="36"/>
  <c r="AY108" i="34" s="1"/>
  <c r="AY19" i="34"/>
  <c r="AO186" i="34"/>
  <c r="AO17" i="34"/>
  <c r="AM10" i="45" s="1"/>
  <c r="AO170" i="34"/>
  <c r="AO49" i="34"/>
  <c r="AM25" i="45" s="1"/>
  <c r="AO31" i="34"/>
  <c r="AM17" i="45" s="1"/>
  <c r="AO63" i="36"/>
  <c r="AO104" i="34" s="1"/>
  <c r="AO79" i="36"/>
  <c r="AO120" i="34" s="1"/>
  <c r="AR52" i="34"/>
  <c r="AR34" i="34"/>
  <c r="AQ53" i="34"/>
  <c r="AQ35" i="34"/>
  <c r="BD53" i="34"/>
  <c r="BD35" i="34"/>
  <c r="BC53" i="34"/>
  <c r="BC35" i="34"/>
  <c r="AX53" i="34"/>
  <c r="AX35" i="34"/>
  <c r="BA19" i="34"/>
  <c r="BA174" i="34"/>
  <c r="BA5" i="34"/>
  <c r="BA158" i="34"/>
  <c r="BA51" i="36"/>
  <c r="BA92" i="34" s="1"/>
  <c r="BA67" i="36"/>
  <c r="BA108" i="34" s="1"/>
  <c r="AM170" i="34"/>
  <c r="AM31" i="34"/>
  <c r="AK17" i="45" s="1"/>
  <c r="AM186" i="34"/>
  <c r="AM49" i="34"/>
  <c r="AK25" i="45" s="1"/>
  <c r="AM17" i="34"/>
  <c r="AK10" i="45" s="1"/>
  <c r="AM63" i="36"/>
  <c r="AM104" i="34" s="1"/>
  <c r="AM79" i="36"/>
  <c r="AM120" i="34" s="1"/>
  <c r="AJ186" i="34"/>
  <c r="AJ31" i="34"/>
  <c r="AH17" i="45" s="1"/>
  <c r="AJ49" i="34"/>
  <c r="AH25" i="45" s="1"/>
  <c r="AJ17" i="34"/>
  <c r="AH10" i="45" s="1"/>
  <c r="AJ170" i="34"/>
  <c r="AJ63" i="36"/>
  <c r="AJ104" i="34" s="1"/>
  <c r="AJ79" i="36"/>
  <c r="AJ120" i="34" s="1"/>
  <c r="AQ34" i="34"/>
  <c r="AQ52" i="34"/>
  <c r="AS53" i="34"/>
  <c r="AS35" i="34"/>
  <c r="AQ49" i="34"/>
  <c r="AO25" i="45" s="1"/>
  <c r="AQ31" i="34"/>
  <c r="AO17" i="45" s="1"/>
  <c r="AQ17" i="34"/>
  <c r="AO10" i="45" s="1"/>
  <c r="AQ186" i="34"/>
  <c r="AQ170"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70" i="34"/>
  <c r="AU31" i="34"/>
  <c r="AS17" i="45" s="1"/>
  <c r="AU49" i="34"/>
  <c r="AS25" i="45" s="1"/>
  <c r="AU17" i="34"/>
  <c r="AS10" i="45" s="1"/>
  <c r="AU186"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P82" i="36" l="1"/>
  <c r="AP45" i="36"/>
  <c r="AO82" i="36"/>
  <c r="AO45" i="36"/>
  <c r="AN82" i="36"/>
  <c r="AN45" i="36"/>
  <c r="AL82" i="36"/>
  <c r="AG82" i="36"/>
  <c r="AM82" i="36"/>
  <c r="AE82" i="36"/>
  <c r="AI82" i="36"/>
  <c r="AF82" i="36"/>
  <c r="AK82" i="36"/>
  <c r="AJ82" i="36"/>
  <c r="AH82" i="36"/>
  <c r="AG159" i="34"/>
  <c r="BM6" i="34"/>
  <c r="AK159" i="34"/>
  <c r="AL173" i="34"/>
  <c r="AL157" i="34"/>
  <c r="AL36" i="34"/>
  <c r="AW52" i="36"/>
  <c r="AW93" i="34" s="1"/>
  <c r="BM38" i="34"/>
  <c r="BM20" i="34"/>
  <c r="BM159" i="34"/>
  <c r="BM52" i="36"/>
  <c r="BM93" i="34" s="1"/>
  <c r="AK6" i="34"/>
  <c r="AH159" i="34"/>
  <c r="AD18" i="34"/>
  <c r="AK52" i="36"/>
  <c r="AK93" i="34" s="1"/>
  <c r="AO157" i="34"/>
  <c r="AG68" i="36"/>
  <c r="AG109" i="34" s="1"/>
  <c r="AV6" i="34"/>
  <c r="AK68" i="36"/>
  <c r="AK109" i="34" s="1"/>
  <c r="BM68" i="36"/>
  <c r="BM109" i="34" s="1"/>
  <c r="AK4" i="34"/>
  <c r="AI51" i="36"/>
  <c r="AI92" i="34" s="1"/>
  <c r="BC66" i="36"/>
  <c r="BC107" i="34" s="1"/>
  <c r="AS38" i="34"/>
  <c r="BM174" i="34"/>
  <c r="AX158" i="34"/>
  <c r="AE173" i="34"/>
  <c r="AH50" i="36"/>
  <c r="AH91" i="34" s="1"/>
  <c r="AR66" i="36"/>
  <c r="AR107" i="34" s="1"/>
  <c r="AY175" i="34"/>
  <c r="AS20" i="34"/>
  <c r="BP6" i="34"/>
  <c r="BM67" i="36"/>
  <c r="BM108" i="34" s="1"/>
  <c r="AX174" i="34"/>
  <c r="AX51" i="36"/>
  <c r="AX92" i="34" s="1"/>
  <c r="BK159" i="34"/>
  <c r="AS50" i="36"/>
  <c r="AS91" i="34" s="1"/>
  <c r="AE157" i="34"/>
  <c r="AG6" i="34"/>
  <c r="AH66" i="36"/>
  <c r="AH107" i="34" s="1"/>
  <c r="AR4" i="34"/>
  <c r="AO159" i="34"/>
  <c r="AR36" i="34"/>
  <c r="AO20" i="34"/>
  <c r="AY52" i="36"/>
  <c r="AY93" i="34" s="1"/>
  <c r="AW18" i="34"/>
  <c r="AD159" i="34"/>
  <c r="BJ36" i="34"/>
  <c r="AU174" i="34"/>
  <c r="BN18" i="34"/>
  <c r="BH52" i="36"/>
  <c r="BH93" i="34" s="1"/>
  <c r="AG174" i="34"/>
  <c r="AS66" i="36"/>
  <c r="AS107" i="34" s="1"/>
  <c r="BN4" i="34"/>
  <c r="AE18" i="34"/>
  <c r="AE66" i="36"/>
  <c r="AE107" i="34" s="1"/>
  <c r="AE159" i="34"/>
  <c r="AG38" i="34"/>
  <c r="AE20" i="45" s="1"/>
  <c r="AG20" i="34"/>
  <c r="AW173" i="34"/>
  <c r="AG51" i="36"/>
  <c r="AG92" i="34" s="1"/>
  <c r="AH157" i="34"/>
  <c r="BH157"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4" i="34"/>
  <c r="BP51" i="36"/>
  <c r="BP92" i="34" s="1"/>
  <c r="AV174" i="34"/>
  <c r="BC20" i="34"/>
  <c r="AP175" i="34"/>
  <c r="AP68" i="36"/>
  <c r="AP109" i="34" s="1"/>
  <c r="AT159" i="34"/>
  <c r="AP52" i="36"/>
  <c r="AP93" i="34" s="1"/>
  <c r="BM51" i="36"/>
  <c r="BM92" i="34" s="1"/>
  <c r="BM37" i="34"/>
  <c r="AX67" i="36"/>
  <c r="AX108" i="34" s="1"/>
  <c r="BH66" i="36"/>
  <c r="BH107" i="34" s="1"/>
  <c r="BN174" i="34"/>
  <c r="AX19" i="34"/>
  <c r="AX5" i="34"/>
  <c r="BL175" i="34"/>
  <c r="AP18" i="34"/>
  <c r="AE36" i="34"/>
  <c r="AE175" i="34"/>
  <c r="AG175" i="34"/>
  <c r="AI5" i="34"/>
  <c r="AG5" i="45" s="1"/>
  <c r="AG4" i="45" s="1"/>
  <c r="AG58" i="45" s="1"/>
  <c r="AH36" i="34"/>
  <c r="AR157" i="34"/>
  <c r="AO175" i="34"/>
  <c r="AO38" i="34"/>
  <c r="BN157" i="34"/>
  <c r="AU52" i="36"/>
  <c r="AU93" i="34" s="1"/>
  <c r="AL66" i="36"/>
  <c r="AL107" i="34" s="1"/>
  <c r="AR20" i="34"/>
  <c r="AY20" i="34"/>
  <c r="AX66" i="36"/>
  <c r="AX107" i="34" s="1"/>
  <c r="AX4" i="34"/>
  <c r="AX18" i="34"/>
  <c r="AX173" i="34"/>
  <c r="AX36" i="34"/>
  <c r="AX50" i="36"/>
  <c r="AX91" i="34" s="1"/>
  <c r="AX157" i="34"/>
  <c r="BC159" i="34"/>
  <c r="AW4" i="34"/>
  <c r="BP38" i="34"/>
  <c r="AW157" i="34"/>
  <c r="BP52" i="36"/>
  <c r="BP93" i="34" s="1"/>
  <c r="BE157" i="34"/>
  <c r="AP36" i="34"/>
  <c r="AP157" i="34"/>
  <c r="BL6" i="34"/>
  <c r="BL68" i="36"/>
  <c r="BL109" i="34" s="1"/>
  <c r="BE173" i="34"/>
  <c r="BL159" i="34"/>
  <c r="AW36" i="34"/>
  <c r="BH175" i="34"/>
  <c r="AP66" i="36"/>
  <c r="AP107" i="34" s="1"/>
  <c r="AD175" i="34"/>
  <c r="AD38" i="34"/>
  <c r="AE38" i="34"/>
  <c r="AE52" i="36"/>
  <c r="AE93" i="34" s="1"/>
  <c r="AI19" i="34"/>
  <c r="AG12" i="45" s="1"/>
  <c r="AI37" i="34"/>
  <c r="AG20" i="45" s="1"/>
  <c r="AG5" i="34"/>
  <c r="AG67" i="36"/>
  <c r="AG108" i="34" s="1"/>
  <c r="AS159" i="34"/>
  <c r="AS175" i="34"/>
  <c r="AY68" i="36"/>
  <c r="AY109" i="34" s="1"/>
  <c r="AL51" i="36"/>
  <c r="AL92" i="34" s="1"/>
  <c r="BB6" i="34"/>
  <c r="AJ173" i="34"/>
  <c r="AJ18" i="34"/>
  <c r="AJ50" i="36"/>
  <c r="AJ91" i="34" s="1"/>
  <c r="AJ4" i="34"/>
  <c r="AJ157" i="34"/>
  <c r="AJ36" i="34"/>
  <c r="AJ66" i="36"/>
  <c r="AJ107" i="34" s="1"/>
  <c r="BG175" i="34"/>
  <c r="BG6" i="34"/>
  <c r="BG52" i="36"/>
  <c r="BG93" i="34" s="1"/>
  <c r="BG20" i="34"/>
  <c r="BG68" i="36"/>
  <c r="BG109" i="34" s="1"/>
  <c r="BG38" i="34"/>
  <c r="BG159" i="34"/>
  <c r="AL20" i="34"/>
  <c r="AL52" i="36"/>
  <c r="AL93" i="34" s="1"/>
  <c r="AL68" i="36"/>
  <c r="AL109" i="34" s="1"/>
  <c r="AL38" i="34"/>
  <c r="AL159" i="34"/>
  <c r="AL6" i="34"/>
  <c r="AL175" i="34"/>
  <c r="BB158" i="34"/>
  <c r="BB19" i="34"/>
  <c r="BB5" i="34"/>
  <c r="BB51" i="36"/>
  <c r="BB92" i="34" s="1"/>
  <c r="BB37" i="34"/>
  <c r="BB174" i="34"/>
  <c r="BB67" i="36"/>
  <c r="BB108" i="34" s="1"/>
  <c r="AQ20" i="34"/>
  <c r="AQ68" i="36"/>
  <c r="AQ109" i="34" s="1"/>
  <c r="AQ38" i="34"/>
  <c r="AQ52" i="36"/>
  <c r="AQ93" i="34" s="1"/>
  <c r="AQ159" i="34"/>
  <c r="AQ175" i="34"/>
  <c r="AQ6" i="34"/>
  <c r="AM6" i="34"/>
  <c r="AM52" i="36"/>
  <c r="AM93" i="34" s="1"/>
  <c r="AM20" i="34"/>
  <c r="AM159" i="34"/>
  <c r="AM175" i="34"/>
  <c r="AM68" i="36"/>
  <c r="AM109" i="34" s="1"/>
  <c r="AM38" i="34"/>
  <c r="BO18" i="34"/>
  <c r="BO50" i="36"/>
  <c r="BO91" i="34" s="1"/>
  <c r="BO157" i="34"/>
  <c r="BO36" i="34"/>
  <c r="BO173" i="34"/>
  <c r="BO4" i="34"/>
  <c r="BO66" i="36"/>
  <c r="BO107" i="34" s="1"/>
  <c r="AM5" i="34"/>
  <c r="AM19" i="34"/>
  <c r="AM158" i="34"/>
  <c r="AM67" i="36"/>
  <c r="AM108" i="34" s="1"/>
  <c r="AM174" i="34"/>
  <c r="AM37" i="34"/>
  <c r="AM51" i="36"/>
  <c r="AM92" i="34" s="1"/>
  <c r="AV173" i="34"/>
  <c r="AV157" i="34"/>
  <c r="AV66" i="36"/>
  <c r="AV107" i="34" s="1"/>
  <c r="BC68" i="36"/>
  <c r="BC109" i="34" s="1"/>
  <c r="AS68" i="36"/>
  <c r="AS109" i="34" s="1"/>
  <c r="BP159" i="34"/>
  <c r="AP50" i="36"/>
  <c r="AP91" i="34" s="1"/>
  <c r="BH159" i="34"/>
  <c r="BF159" i="34"/>
  <c r="BP68" i="36"/>
  <c r="BP109" i="34" s="1"/>
  <c r="BC52" i="36"/>
  <c r="BC93" i="34" s="1"/>
  <c r="AK173" i="34"/>
  <c r="BN66" i="36"/>
  <c r="BN107" i="34" s="1"/>
  <c r="AD6" i="34"/>
  <c r="AD52" i="36"/>
  <c r="AD93" i="34" s="1"/>
  <c r="AE6" i="34"/>
  <c r="AE68" i="36"/>
  <c r="AE109" i="34" s="1"/>
  <c r="AI158" i="34"/>
  <c r="AG53" i="45" s="1"/>
  <c r="AG19" i="34"/>
  <c r="BF38" i="34"/>
  <c r="BF20" i="34"/>
  <c r="AL158" i="34"/>
  <c r="AL174" i="34"/>
  <c r="AL19" i="34"/>
  <c r="BJ50" i="36"/>
  <c r="BJ91" i="34" s="1"/>
  <c r="BB68" i="36"/>
  <c r="BB109" i="34" s="1"/>
  <c r="BB38" i="34"/>
  <c r="BB175" i="34"/>
  <c r="BB159" i="34"/>
  <c r="AY157" i="34"/>
  <c r="AY4" i="34"/>
  <c r="AY66" i="36"/>
  <c r="AY107" i="34" s="1"/>
  <c r="AY36" i="34"/>
  <c r="AY173" i="34"/>
  <c r="AY18" i="34"/>
  <c r="AY50" i="36"/>
  <c r="AY91" i="34" s="1"/>
  <c r="AZ19" i="34"/>
  <c r="AZ51" i="36"/>
  <c r="AZ92" i="34" s="1"/>
  <c r="AZ174" i="34"/>
  <c r="AZ67" i="36"/>
  <c r="AZ108" i="34" s="1"/>
  <c r="AZ37" i="34"/>
  <c r="AZ158" i="34"/>
  <c r="AZ5" i="34"/>
  <c r="AX38" i="34"/>
  <c r="AX20" i="34"/>
  <c r="AX6" i="34"/>
  <c r="AX175" i="34"/>
  <c r="AX159" i="34"/>
  <c r="AX52" i="36"/>
  <c r="AX93" i="34" s="1"/>
  <c r="AX68" i="36"/>
  <c r="AX109" i="34" s="1"/>
  <c r="AN6" i="34"/>
  <c r="AN175" i="34"/>
  <c r="AN68" i="36"/>
  <c r="AN109" i="34" s="1"/>
  <c r="AN38" i="34"/>
  <c r="AN20" i="34"/>
  <c r="AN159" i="34"/>
  <c r="AN52" i="36"/>
  <c r="AN93" i="34" s="1"/>
  <c r="AQ19" i="34"/>
  <c r="AQ37" i="34"/>
  <c r="AQ5" i="34"/>
  <c r="AQ158" i="34"/>
  <c r="AJ174" i="34"/>
  <c r="AJ51" i="36"/>
  <c r="AJ92" i="34" s="1"/>
  <c r="AJ67" i="36"/>
  <c r="AJ108" i="34" s="1"/>
  <c r="AJ158" i="34"/>
  <c r="AJ19" i="34"/>
  <c r="AJ5" i="34"/>
  <c r="AJ37" i="34"/>
  <c r="AZ173" i="34"/>
  <c r="AZ4" i="34"/>
  <c r="AZ157" i="34"/>
  <c r="AZ18" i="34"/>
  <c r="AZ66" i="36"/>
  <c r="AZ107" i="34" s="1"/>
  <c r="AZ50" i="36"/>
  <c r="AZ91" i="34" s="1"/>
  <c r="AZ36" i="34"/>
  <c r="BG4" i="34"/>
  <c r="BG18" i="34"/>
  <c r="BG50" i="36"/>
  <c r="BG91" i="34" s="1"/>
  <c r="BG66" i="36"/>
  <c r="BG107" i="34" s="1"/>
  <c r="BG157" i="34"/>
  <c r="BG173" i="34"/>
  <c r="BG36" i="34"/>
  <c r="AN174" i="34"/>
  <c r="AN37" i="34"/>
  <c r="AN5" i="34"/>
  <c r="AN67" i="36"/>
  <c r="AN108" i="34" s="1"/>
  <c r="AN19" i="34"/>
  <c r="AN51" i="36"/>
  <c r="AN92" i="34" s="1"/>
  <c r="AN158" i="34"/>
  <c r="AV50" i="36"/>
  <c r="AV91" i="34" s="1"/>
  <c r="AV18" i="34"/>
  <c r="BC175" i="34"/>
  <c r="AS6" i="34"/>
  <c r="BF68" i="36"/>
  <c r="BF109" i="34" s="1"/>
  <c r="AP4" i="34"/>
  <c r="BE18" i="34"/>
  <c r="BH20" i="34"/>
  <c r="BF52" i="36"/>
  <c r="BF93" i="34" s="1"/>
  <c r="BH6" i="34"/>
  <c r="BF175" i="34"/>
  <c r="BC38" i="34"/>
  <c r="BE4" i="34"/>
  <c r="BL52" i="36"/>
  <c r="BL93" i="34" s="1"/>
  <c r="BN50" i="36"/>
  <c r="BN91" i="34" s="1"/>
  <c r="BN173" i="34"/>
  <c r="AK50" i="36"/>
  <c r="AK91" i="34" s="1"/>
  <c r="AK157" i="34"/>
  <c r="AD20" i="34"/>
  <c r="AD68" i="36"/>
  <c r="AD109" i="34" s="1"/>
  <c r="AI174" i="34"/>
  <c r="AG54" i="45" s="1"/>
  <c r="AG158" i="34"/>
  <c r="BP20" i="34"/>
  <c r="AK66" i="36"/>
  <c r="AK107" i="34" s="1"/>
  <c r="AL67" i="36"/>
  <c r="AL108" i="34" s="1"/>
  <c r="AL5" i="34"/>
  <c r="AY159" i="34"/>
  <c r="BJ157" i="34"/>
  <c r="BJ18" i="34"/>
  <c r="BJ173" i="34"/>
  <c r="AJ38" i="34"/>
  <c r="AJ6" i="34"/>
  <c r="AJ68" i="36"/>
  <c r="AJ109" i="34" s="1"/>
  <c r="AJ20" i="34"/>
  <c r="AJ52" i="36"/>
  <c r="AJ93" i="34" s="1"/>
  <c r="AJ175" i="34"/>
  <c r="AJ159" i="34"/>
  <c r="BJ38" i="34"/>
  <c r="BJ52" i="36"/>
  <c r="BJ93" i="34" s="1"/>
  <c r="BJ68" i="36"/>
  <c r="BJ109" i="34" s="1"/>
  <c r="BJ20" i="34"/>
  <c r="BJ175" i="34"/>
  <c r="BJ6" i="34"/>
  <c r="BJ159" i="34"/>
  <c r="BG158" i="34"/>
  <c r="BG67" i="36"/>
  <c r="BG108" i="34" s="1"/>
  <c r="BG37" i="34"/>
  <c r="BG51" i="36"/>
  <c r="BG92" i="34" s="1"/>
  <c r="BG174" i="34"/>
  <c r="BG5" i="34"/>
  <c r="BG19" i="34"/>
  <c r="AN66" i="36"/>
  <c r="AN107" i="34" s="1"/>
  <c r="AN157" i="34"/>
  <c r="AN36" i="34"/>
  <c r="AN173" i="34"/>
  <c r="AN50" i="36"/>
  <c r="AN91" i="34" s="1"/>
  <c r="AN4" i="34"/>
  <c r="AN18" i="34"/>
  <c r="BB50" i="36"/>
  <c r="BB91" i="34" s="1"/>
  <c r="BB18" i="34"/>
  <c r="BB36" i="34"/>
  <c r="BB173" i="34"/>
  <c r="BB4" i="34"/>
  <c r="BB66" i="36"/>
  <c r="BB107" i="34" s="1"/>
  <c r="BB157" i="34"/>
  <c r="AQ50" i="36"/>
  <c r="AQ91" i="34" s="1"/>
  <c r="AQ66" i="36"/>
  <c r="AQ107" i="34" s="1"/>
  <c r="AQ18" i="34"/>
  <c r="AQ36" i="34"/>
  <c r="AM66" i="36"/>
  <c r="AM107" i="34" s="1"/>
  <c r="AM18" i="34"/>
  <c r="AM157" i="34"/>
  <c r="AM173" i="34"/>
  <c r="AM36" i="34"/>
  <c r="AM4" i="34"/>
  <c r="AM50" i="36"/>
  <c r="AM91" i="34" s="1"/>
  <c r="AW24" i="34"/>
  <c r="AW43" i="34"/>
  <c r="AW4" i="36"/>
  <c r="AW42" i="34"/>
  <c r="AW72" i="36"/>
  <c r="AW113" i="34" s="1"/>
  <c r="AX4" i="36"/>
  <c r="AW56" i="36"/>
  <c r="AW97" i="34" s="1"/>
  <c r="AW163" i="34"/>
  <c r="AW179" i="34"/>
  <c r="AQ82" i="36"/>
  <c r="AF26" i="45"/>
  <c r="AB18" i="45"/>
  <c r="AE26" i="45"/>
  <c r="AC26" i="45"/>
  <c r="AY18" i="45"/>
  <c r="AB26" i="45"/>
  <c r="AG18" i="45"/>
  <c r="AE18" i="45"/>
  <c r="AF18" i="45"/>
  <c r="AC18" i="45"/>
  <c r="AQ26" i="45"/>
  <c r="AG26" i="45"/>
  <c r="AD26" i="45"/>
  <c r="AD18" i="45"/>
  <c r="AF67" i="36"/>
  <c r="AF51" i="36"/>
  <c r="AF92" i="34" s="1"/>
  <c r="AF37" i="34"/>
  <c r="AD20" i="45" s="1"/>
  <c r="AF19" i="34"/>
  <c r="AD12" i="45" s="1"/>
  <c r="AF5" i="34"/>
  <c r="AD5" i="45" s="1"/>
  <c r="AD4" i="45" s="1"/>
  <c r="AD58" i="45" s="1"/>
  <c r="AF158" i="34"/>
  <c r="AD53" i="45" s="1"/>
  <c r="AF174" i="34"/>
  <c r="AD54" i="45" s="1"/>
  <c r="AE51" i="36"/>
  <c r="AE92" i="34" s="1"/>
  <c r="AE67" i="36"/>
  <c r="AE108" i="34" s="1"/>
  <c r="AE19" i="34"/>
  <c r="AE5" i="34"/>
  <c r="AC5" i="45" s="1"/>
  <c r="AC4" i="45" s="1"/>
  <c r="AC58" i="45" s="1"/>
  <c r="AE37" i="34"/>
  <c r="AE174" i="34"/>
  <c r="AE158" i="34"/>
  <c r="AH51" i="36"/>
  <c r="AH92" i="34" s="1"/>
  <c r="AH67" i="36"/>
  <c r="AH108" i="34" s="1"/>
  <c r="AH19" i="34"/>
  <c r="AF12" i="45" s="1"/>
  <c r="AH5" i="34"/>
  <c r="AF5" i="45" s="1"/>
  <c r="AF4" i="45" s="1"/>
  <c r="AF58" i="45" s="1"/>
  <c r="AH37" i="34"/>
  <c r="AH158" i="34"/>
  <c r="AH174" i="34"/>
  <c r="AF54" i="45" s="1"/>
  <c r="AD67" i="36"/>
  <c r="AD108" i="34" s="1"/>
  <c r="AD51" i="36"/>
  <c r="AD92" i="34" s="1"/>
  <c r="AD37" i="34"/>
  <c r="AD174" i="34"/>
  <c r="AD19" i="34"/>
  <c r="AD5" i="34"/>
  <c r="AD158" i="34"/>
  <c r="AI139" i="34"/>
  <c r="AG47" i="45"/>
  <c r="AI143" i="34"/>
  <c r="BB26" i="45"/>
  <c r="BF5" i="34"/>
  <c r="BF174" i="34"/>
  <c r="BE67" i="36"/>
  <c r="BE108" i="34" s="1"/>
  <c r="BE37" i="34"/>
  <c r="BF67" i="36"/>
  <c r="BF108" i="34" s="1"/>
  <c r="AU158" i="34"/>
  <c r="AU5" i="34"/>
  <c r="AU37" i="34"/>
  <c r="BE174" i="34"/>
  <c r="BE158" i="34"/>
  <c r="BE19" i="34"/>
  <c r="BF158" i="34"/>
  <c r="BF51" i="36"/>
  <c r="BF92" i="34" s="1"/>
  <c r="BE5" i="34"/>
  <c r="BN51" i="36"/>
  <c r="BN92" i="34" s="1"/>
  <c r="BN5" i="34"/>
  <c r="BN158" i="34"/>
  <c r="BM158" i="34"/>
  <c r="AK158" i="34"/>
  <c r="AK67" i="36"/>
  <c r="AK108" i="34" s="1"/>
  <c r="AK19" i="34"/>
  <c r="AK5" i="34"/>
  <c r="AR19" i="34"/>
  <c r="AR174" i="34"/>
  <c r="AR5" i="34"/>
  <c r="AR67" i="36"/>
  <c r="AR108" i="34" s="1"/>
  <c r="AR158" i="34"/>
  <c r="AR37" i="34"/>
  <c r="AR51" i="36"/>
  <c r="AR92" i="34" s="1"/>
  <c r="BI158" i="34"/>
  <c r="BI19" i="34"/>
  <c r="BI37" i="34"/>
  <c r="BI174" i="34"/>
  <c r="BI51" i="36"/>
  <c r="BI92" i="34" s="1"/>
  <c r="BI5" i="34"/>
  <c r="BI67" i="36"/>
  <c r="BI108" i="34" s="1"/>
  <c r="AP19" i="34"/>
  <c r="AP51" i="36"/>
  <c r="AP92" i="34" s="1"/>
  <c r="AP174" i="34"/>
  <c r="AP67" i="36"/>
  <c r="AP108" i="34" s="1"/>
  <c r="AP37" i="34"/>
  <c r="AP5" i="34"/>
  <c r="AP158" i="34"/>
  <c r="BK37" i="34"/>
  <c r="BK174" i="34"/>
  <c r="BK5" i="34"/>
  <c r="BK51" i="36"/>
  <c r="BK92" i="34" s="1"/>
  <c r="BK19" i="34"/>
  <c r="BK67" i="36"/>
  <c r="BK108" i="34" s="1"/>
  <c r="BK158" i="34"/>
  <c r="BD158" i="34"/>
  <c r="BD67" i="36"/>
  <c r="BD108" i="34" s="1"/>
  <c r="BD37" i="34"/>
  <c r="BD174" i="34"/>
  <c r="BD19" i="34"/>
  <c r="BD5" i="34"/>
  <c r="BD51" i="36"/>
  <c r="BD92" i="34" s="1"/>
  <c r="AW19" i="34"/>
  <c r="AW51" i="36"/>
  <c r="AW92" i="34" s="1"/>
  <c r="AW37" i="34"/>
  <c r="AW67" i="36"/>
  <c r="AW108" i="34" s="1"/>
  <c r="AW174" i="34"/>
  <c r="AW5" i="34"/>
  <c r="AW158" i="34"/>
  <c r="AO37" i="34"/>
  <c r="AO67" i="36"/>
  <c r="AO108" i="34" s="1"/>
  <c r="AO174" i="34"/>
  <c r="AO19" i="34"/>
  <c r="AO5" i="34"/>
  <c r="AO158" i="34"/>
  <c r="AO51" i="36"/>
  <c r="AO92" i="34" s="1"/>
  <c r="BC5" i="34"/>
  <c r="BC51" i="36"/>
  <c r="BC92" i="34" s="1"/>
  <c r="BC174" i="34"/>
  <c r="BC67" i="36"/>
  <c r="BC108" i="34" s="1"/>
  <c r="BC158" i="34"/>
  <c r="BC37" i="34"/>
  <c r="BC19" i="34"/>
  <c r="BG26" i="45"/>
  <c r="AU18" i="45"/>
  <c r="AS26" i="45"/>
  <c r="AN26" i="45"/>
  <c r="AL18" i="45"/>
  <c r="AV26" i="45"/>
  <c r="BD18" i="45"/>
  <c r="AS18" i="45"/>
  <c r="BF26" i="45"/>
  <c r="BJ26" i="45"/>
  <c r="AP18" i="45"/>
  <c r="AT18" i="45"/>
  <c r="BI26" i="45"/>
  <c r="BK26" i="45"/>
  <c r="BN18" i="45"/>
  <c r="AK26" i="45"/>
  <c r="AZ18" i="45"/>
  <c r="AP26" i="45"/>
  <c r="BA18" i="45"/>
  <c r="AJ26" i="45"/>
  <c r="BK18" i="45"/>
  <c r="AW26" i="45"/>
  <c r="AY26" i="45"/>
  <c r="BJ18" i="45"/>
  <c r="BA26" i="45"/>
  <c r="AL26" i="45"/>
  <c r="BI18" i="45"/>
  <c r="BC18" i="45"/>
  <c r="AH18" i="45"/>
  <c r="BB18" i="45"/>
  <c r="AW18" i="45"/>
  <c r="AH26" i="45"/>
  <c r="AK18" i="45"/>
  <c r="AO18" i="45"/>
  <c r="BN26" i="45"/>
  <c r="AT26" i="45"/>
  <c r="BF18" i="45"/>
  <c r="AU26" i="45"/>
  <c r="BE18" i="45"/>
  <c r="AX18" i="45"/>
  <c r="BG18" i="45"/>
  <c r="AN18" i="45"/>
  <c r="BC26" i="45"/>
  <c r="AJ18" i="45"/>
  <c r="AO26" i="45"/>
  <c r="BH18" i="45"/>
  <c r="BL26" i="45"/>
  <c r="BE26" i="45"/>
  <c r="AI18" i="45"/>
  <c r="BH26" i="45"/>
  <c r="AR26" i="45"/>
  <c r="AI26" i="45"/>
  <c r="AQ18" i="45"/>
  <c r="BM18" i="45"/>
  <c r="AM18" i="45"/>
  <c r="AR18" i="45"/>
  <c r="AV18" i="45"/>
  <c r="BD26" i="45"/>
  <c r="BL18" i="45"/>
  <c r="BM26" i="45"/>
  <c r="AM26" i="45"/>
  <c r="AX26" i="45"/>
  <c r="AZ26" i="45"/>
  <c r="AN120" i="34"/>
  <c r="AT120" i="34"/>
  <c r="AD19" i="45" l="1"/>
  <c r="AD60" i="45" s="1"/>
  <c r="AD11" i="45"/>
  <c r="AD59" i="45" s="1"/>
  <c r="AE12" i="45"/>
  <c r="AE11" i="45" s="1"/>
  <c r="AE59" i="45" s="1"/>
  <c r="AE53" i="45"/>
  <c r="AE47" i="45"/>
  <c r="AF20" i="45"/>
  <c r="AF19" i="45" s="1"/>
  <c r="AF60" i="45" s="1"/>
  <c r="AC53" i="45"/>
  <c r="AB53" i="45"/>
  <c r="AB54" i="45"/>
  <c r="AE54" i="45"/>
  <c r="AE5" i="45"/>
  <c r="AE4" i="45" s="1"/>
  <c r="AE58" i="45" s="1"/>
  <c r="AE19" i="45"/>
  <c r="AE60" i="45" s="1"/>
  <c r="AB47" i="45"/>
  <c r="AG142" i="34"/>
  <c r="AI142" i="34"/>
  <c r="AG138" i="34"/>
  <c r="AC47" i="45"/>
  <c r="AI138" i="34"/>
  <c r="AC20" i="45"/>
  <c r="AC19" i="45" s="1"/>
  <c r="AC60" i="45" s="1"/>
  <c r="AF47" i="45"/>
  <c r="AC12" i="45"/>
  <c r="AC11" i="45" s="1"/>
  <c r="AC59" i="45" s="1"/>
  <c r="AG139" i="34"/>
  <c r="AB5" i="45"/>
  <c r="AB4" i="45" s="1"/>
  <c r="AB58" i="45" s="1"/>
  <c r="AC54" i="45"/>
  <c r="AG143" i="34"/>
  <c r="AF53" i="45"/>
  <c r="AF52" i="45" s="1"/>
  <c r="AF67" i="45" s="1"/>
  <c r="AB20" i="45"/>
  <c r="AB19" i="45" s="1"/>
  <c r="AB60" i="45" s="1"/>
  <c r="AB12" i="45"/>
  <c r="AB11" i="45" s="1"/>
  <c r="AB59" i="45" s="1"/>
  <c r="AW57" i="36"/>
  <c r="AW98" i="34" s="1"/>
  <c r="AW11" i="34"/>
  <c r="AU6" i="45" s="1"/>
  <c r="AW73" i="36"/>
  <c r="AW114" i="34" s="1"/>
  <c r="AW180" i="34"/>
  <c r="AW164" i="34"/>
  <c r="AX42" i="34"/>
  <c r="AX24" i="34"/>
  <c r="AW25" i="34"/>
  <c r="AU13" i="45" s="1"/>
  <c r="AX72" i="36"/>
  <c r="AX113" i="34" s="1"/>
  <c r="AX10" i="34"/>
  <c r="AX56" i="36"/>
  <c r="AX97" i="34" s="1"/>
  <c r="AX57" i="36"/>
  <c r="AX98" i="34" s="1"/>
  <c r="AX163" i="34"/>
  <c r="AX179" i="34"/>
  <c r="AU21" i="45"/>
  <c r="AY10" i="34"/>
  <c r="AG19" i="45"/>
  <c r="AG60" i="45" s="1"/>
  <c r="AW169" i="34"/>
  <c r="AW48" i="34"/>
  <c r="AW185" i="34"/>
  <c r="AW16" i="34"/>
  <c r="AW78" i="36"/>
  <c r="AW119" i="34" s="1"/>
  <c r="AW30" i="34"/>
  <c r="AW62" i="36"/>
  <c r="AW103" i="34" s="1"/>
  <c r="AR82" i="36"/>
  <c r="AE143" i="34"/>
  <c r="AE139" i="34"/>
  <c r="AG11" i="45"/>
  <c r="AG59" i="45" s="1"/>
  <c r="AF11" i="45"/>
  <c r="AF59" i="45" s="1"/>
  <c r="AD138" i="34"/>
  <c r="AD142" i="34"/>
  <c r="AD139" i="34"/>
  <c r="AH143" i="34"/>
  <c r="AE142" i="34"/>
  <c r="AE138" i="34"/>
  <c r="AH139" i="34"/>
  <c r="AF138" i="34"/>
  <c r="AF142" i="34"/>
  <c r="AD143" i="34"/>
  <c r="AD52" i="45"/>
  <c r="AD67" i="45" s="1"/>
  <c r="AG52" i="45"/>
  <c r="AG67" i="45" s="1"/>
  <c r="AF108" i="34"/>
  <c r="AD47" i="45" s="1"/>
  <c r="AF139" i="34"/>
  <c r="AH142" i="34"/>
  <c r="AF143" i="34"/>
  <c r="AH138" i="34"/>
  <c r="AD71" i="45" l="1"/>
  <c r="AE52" i="45"/>
  <c r="AE67" i="45" s="1"/>
  <c r="AC52" i="45"/>
  <c r="AC67" i="45" s="1"/>
  <c r="AB52" i="45"/>
  <c r="AB67" i="45" s="1"/>
  <c r="AE71" i="45"/>
  <c r="AF71" i="45"/>
  <c r="AC71" i="45"/>
  <c r="AY56" i="36"/>
  <c r="AY97" i="34" s="1"/>
  <c r="AX73" i="36"/>
  <c r="AX114" i="34" s="1"/>
  <c r="AX11" i="34"/>
  <c r="AV6" i="45" s="1"/>
  <c r="AY73" i="36"/>
  <c r="AY114" i="34" s="1"/>
  <c r="AY42" i="34"/>
  <c r="AY24" i="34"/>
  <c r="AX164" i="34"/>
  <c r="AX43" i="34"/>
  <c r="AV21" i="45" s="1"/>
  <c r="AX180" i="34"/>
  <c r="AX25" i="34"/>
  <c r="AV13" i="45" s="1"/>
  <c r="AY179" i="34"/>
  <c r="AY72" i="36"/>
  <c r="AY113" i="34" s="1"/>
  <c r="AY4" i="36"/>
  <c r="AY163" i="34"/>
  <c r="AG71" i="45"/>
  <c r="AS82" i="36"/>
  <c r="AW49" i="34"/>
  <c r="AU25" i="45" s="1"/>
  <c r="AW79" i="36"/>
  <c r="AW120" i="34" s="1"/>
  <c r="AW31" i="34"/>
  <c r="AU17" i="45" s="1"/>
  <c r="AW170" i="34"/>
  <c r="AW17" i="34"/>
  <c r="AU10" i="45" s="1"/>
  <c r="AW63" i="36"/>
  <c r="AW104" i="34" s="1"/>
  <c r="AW186" i="34"/>
  <c r="AX62" i="36"/>
  <c r="AX103" i="34" s="1"/>
  <c r="AX16" i="34"/>
  <c r="AX185" i="34"/>
  <c r="AX30" i="34"/>
  <c r="AX169" i="34"/>
  <c r="AX78" i="36"/>
  <c r="AX119" i="34" s="1"/>
  <c r="AX48" i="34"/>
  <c r="AB71" i="45"/>
  <c r="AZ163" i="34" l="1"/>
  <c r="AY57" i="36"/>
  <c r="AY98" i="34" s="1"/>
  <c r="AY25" i="34"/>
  <c r="AW13" i="45" s="1"/>
  <c r="AZ10" i="34"/>
  <c r="AY11" i="34"/>
  <c r="AW6" i="45" s="1"/>
  <c r="AZ72" i="36"/>
  <c r="AZ113" i="34" s="1"/>
  <c r="AY164" i="34"/>
  <c r="AY43" i="34"/>
  <c r="AW21" i="45" s="1"/>
  <c r="AY180" i="34"/>
  <c r="AZ42" i="34"/>
  <c r="AZ4" i="36"/>
  <c r="AZ56" i="36"/>
  <c r="AZ97" i="34" s="1"/>
  <c r="AZ24" i="34"/>
  <c r="AZ179" i="34"/>
  <c r="AY185" i="34"/>
  <c r="AY48" i="34"/>
  <c r="AY62" i="36"/>
  <c r="AY103" i="34" s="1"/>
  <c r="AY169" i="34"/>
  <c r="AY16" i="34"/>
  <c r="AY30" i="34"/>
  <c r="AY78" i="36"/>
  <c r="AY119" i="34" s="1"/>
  <c r="AX170" i="34"/>
  <c r="AX17" i="34"/>
  <c r="AV10" i="45" s="1"/>
  <c r="AX63" i="36"/>
  <c r="AX104" i="34" s="1"/>
  <c r="AX49" i="34"/>
  <c r="AV25" i="45" s="1"/>
  <c r="AX186" i="34"/>
  <c r="AX79" i="36"/>
  <c r="AX120" i="34" s="1"/>
  <c r="AX31" i="34"/>
  <c r="AV17" i="45" s="1"/>
  <c r="AT82" i="36"/>
  <c r="AZ43" i="34"/>
  <c r="AZ57" i="36"/>
  <c r="AZ98" i="34" s="1"/>
  <c r="AZ25" i="34"/>
  <c r="AZ180" i="34"/>
  <c r="AZ11" i="34"/>
  <c r="AZ164" i="34"/>
  <c r="AZ73" i="36"/>
  <c r="AZ114" i="34" s="1"/>
  <c r="BA42" i="34" l="1"/>
  <c r="AX6" i="45"/>
  <c r="BA72" i="36"/>
  <c r="BA113" i="34" s="1"/>
  <c r="AX21" i="45"/>
  <c r="BA163" i="34"/>
  <c r="BA56" i="36"/>
  <c r="BA97" i="34" s="1"/>
  <c r="AX13" i="45"/>
  <c r="BA179" i="34"/>
  <c r="BA10" i="34"/>
  <c r="BA24" i="34"/>
  <c r="BB24" i="34"/>
  <c r="AY186" i="34"/>
  <c r="AY79" i="36"/>
  <c r="AY120" i="34" s="1"/>
  <c r="AY170" i="34"/>
  <c r="AY49" i="34"/>
  <c r="AW25" i="45" s="1"/>
  <c r="AY31" i="34"/>
  <c r="AW17" i="45" s="1"/>
  <c r="AY17" i="34"/>
  <c r="AW10" i="45" s="1"/>
  <c r="AY63" i="36"/>
  <c r="AY104" i="34" s="1"/>
  <c r="AU82" i="36"/>
  <c r="AZ78" i="36"/>
  <c r="AZ119" i="34" s="1"/>
  <c r="AZ48" i="34"/>
  <c r="AZ185" i="34"/>
  <c r="AZ169" i="34"/>
  <c r="AZ30" i="34"/>
  <c r="AZ16" i="34"/>
  <c r="AZ62" i="36"/>
  <c r="AZ103" i="34" s="1"/>
  <c r="BA180" i="34"/>
  <c r="BA25" i="34"/>
  <c r="BA73" i="36"/>
  <c r="BA114" i="34" s="1"/>
  <c r="BA164" i="34"/>
  <c r="BA11" i="34"/>
  <c r="BA43" i="34"/>
  <c r="BA57" i="36"/>
  <c r="BA98" i="34" s="1"/>
  <c r="AY21" i="45" l="1"/>
  <c r="BB56" i="36"/>
  <c r="BB97" i="34" s="1"/>
  <c r="BB72" i="36"/>
  <c r="BB113" i="34" s="1"/>
  <c r="AY6" i="45"/>
  <c r="BB163" i="34"/>
  <c r="AY13" i="45"/>
  <c r="BB179" i="34"/>
  <c r="BB42" i="34"/>
  <c r="BC42" i="34"/>
  <c r="BB10" i="34"/>
  <c r="AV82" i="36"/>
  <c r="BA16" i="34"/>
  <c r="BA185" i="34"/>
  <c r="BA30" i="34"/>
  <c r="BA169" i="34"/>
  <c r="BA62" i="36"/>
  <c r="BA103" i="34" s="1"/>
  <c r="BA48" i="34"/>
  <c r="BA78" i="36"/>
  <c r="BA119" i="34" s="1"/>
  <c r="AZ170" i="34"/>
  <c r="AZ186" i="34"/>
  <c r="AZ17" i="34"/>
  <c r="AX10" i="45" s="1"/>
  <c r="AZ63" i="36"/>
  <c r="AZ104" i="34" s="1"/>
  <c r="AZ31" i="34"/>
  <c r="AX17" i="45" s="1"/>
  <c r="AZ49" i="34"/>
  <c r="AX25" i="45" s="1"/>
  <c r="AZ79" i="36"/>
  <c r="AZ120" i="34" s="1"/>
  <c r="BB43" i="34"/>
  <c r="BB164" i="34"/>
  <c r="BB73" i="36"/>
  <c r="BB114" i="34" s="1"/>
  <c r="BB180" i="34"/>
  <c r="BB57" i="36"/>
  <c r="BB98" i="34" s="1"/>
  <c r="BB25" i="34"/>
  <c r="AZ13" i="45" s="1"/>
  <c r="BB11" i="34"/>
  <c r="BC10" i="34" l="1"/>
  <c r="AZ21" i="45"/>
  <c r="AZ6" i="45"/>
  <c r="BC163" i="34"/>
  <c r="BC24" i="34"/>
  <c r="BC179" i="34"/>
  <c r="BC56" i="36"/>
  <c r="BC97" i="34" s="1"/>
  <c r="BD72" i="36"/>
  <c r="BD113" i="34" s="1"/>
  <c r="BC72" i="36"/>
  <c r="BC113" i="34" s="1"/>
  <c r="BB78" i="36"/>
  <c r="BB119" i="34" s="1"/>
  <c r="BB16" i="34"/>
  <c r="BB30" i="34"/>
  <c r="BB185" i="34"/>
  <c r="BB62" i="36"/>
  <c r="BB103" i="34" s="1"/>
  <c r="BB48" i="34"/>
  <c r="BB169" i="34"/>
  <c r="BA17" i="34"/>
  <c r="AY10" i="45" s="1"/>
  <c r="BA170" i="34"/>
  <c r="BA79" i="36"/>
  <c r="BA120" i="34" s="1"/>
  <c r="BA49" i="34"/>
  <c r="AY25" i="45" s="1"/>
  <c r="BA63" i="36"/>
  <c r="BA104" i="34" s="1"/>
  <c r="BA31" i="34"/>
  <c r="AY17" i="45" s="1"/>
  <c r="BA186" i="34"/>
  <c r="AW82" i="36"/>
  <c r="BC25" i="34"/>
  <c r="BC73" i="36"/>
  <c r="BC114" i="34" s="1"/>
  <c r="BC43" i="34"/>
  <c r="BA21" i="45" s="1"/>
  <c r="BC164" i="34"/>
  <c r="BC11" i="34"/>
  <c r="BC180" i="34"/>
  <c r="BC57" i="36"/>
  <c r="BC98" i="34" s="1"/>
  <c r="BD179" i="34"/>
  <c r="BA6" i="45" l="1"/>
  <c r="BD56" i="36"/>
  <c r="BD97" i="34" s="1"/>
  <c r="BD163" i="34"/>
  <c r="BD43" i="34"/>
  <c r="BD10" i="34"/>
  <c r="BD24" i="34"/>
  <c r="BD42" i="34"/>
  <c r="BA13" i="45"/>
  <c r="AX82" i="36"/>
  <c r="BC169" i="34"/>
  <c r="BC16" i="34"/>
  <c r="BC30" i="34"/>
  <c r="BC185" i="34"/>
  <c r="BC48" i="34"/>
  <c r="BC78" i="36"/>
  <c r="BC119" i="34" s="1"/>
  <c r="BC62" i="36"/>
  <c r="BC103" i="34" s="1"/>
  <c r="BB170" i="34"/>
  <c r="BB63" i="36"/>
  <c r="BB104" i="34" s="1"/>
  <c r="BB186" i="34"/>
  <c r="BB17" i="34"/>
  <c r="AZ10" i="45" s="1"/>
  <c r="BB31" i="34"/>
  <c r="AZ17" i="45" s="1"/>
  <c r="BB79" i="36"/>
  <c r="BB120" i="34" s="1"/>
  <c r="BB49" i="34"/>
  <c r="AZ25" i="45" s="1"/>
  <c r="BE42" i="34"/>
  <c r="BE179" i="34" l="1"/>
  <c r="BD73" i="36"/>
  <c r="BD114" i="34" s="1"/>
  <c r="BD11" i="34"/>
  <c r="BB6" i="45" s="1"/>
  <c r="BD25" i="34"/>
  <c r="BB13" i="45" s="1"/>
  <c r="BE24" i="34"/>
  <c r="BE72" i="36"/>
  <c r="BE113" i="34" s="1"/>
  <c r="BE10" i="34"/>
  <c r="BB21" i="45"/>
  <c r="BE56" i="36"/>
  <c r="BE97" i="34" s="1"/>
  <c r="BD180" i="34"/>
  <c r="BD164" i="34"/>
  <c r="BD57" i="36"/>
  <c r="BD98" i="34" s="1"/>
  <c r="BE163" i="34"/>
  <c r="BF10" i="34"/>
  <c r="BD169" i="34"/>
  <c r="BD30" i="34"/>
  <c r="BD185" i="34"/>
  <c r="BD48" i="34"/>
  <c r="BD78" i="36"/>
  <c r="BD119" i="34" s="1"/>
  <c r="BD62" i="36"/>
  <c r="BD103" i="34" s="1"/>
  <c r="BD16" i="34"/>
  <c r="BC31" i="34"/>
  <c r="BA17" i="45" s="1"/>
  <c r="BC63" i="36"/>
  <c r="BC104" i="34" s="1"/>
  <c r="BC186" i="34"/>
  <c r="BC170" i="34"/>
  <c r="BC79" i="36"/>
  <c r="BC120" i="34" s="1"/>
  <c r="BC17" i="34"/>
  <c r="BA10" i="45" s="1"/>
  <c r="BC49" i="34"/>
  <c r="BA25" i="45" s="1"/>
  <c r="AY82" i="36"/>
  <c r="BE25" i="34"/>
  <c r="BE57" i="36"/>
  <c r="BE98" i="34" s="1"/>
  <c r="BE180" i="34"/>
  <c r="BE164" i="34"/>
  <c r="BE73" i="36"/>
  <c r="BE114" i="34" s="1"/>
  <c r="BE43" i="34"/>
  <c r="BC21" i="45" s="1"/>
  <c r="BE11" i="34"/>
  <c r="BF56" i="36" l="1"/>
  <c r="BF97" i="34" s="1"/>
  <c r="BF24" i="34"/>
  <c r="BF163" i="34"/>
  <c r="BF42" i="34"/>
  <c r="BF72" i="36"/>
  <c r="BF113" i="34" s="1"/>
  <c r="BC13" i="45"/>
  <c r="BC6" i="45"/>
  <c r="BF179" i="34"/>
  <c r="BG56" i="36"/>
  <c r="BG97" i="34" s="1"/>
  <c r="AZ82" i="36"/>
  <c r="BE185" i="34"/>
  <c r="BE30" i="34"/>
  <c r="BE78" i="36"/>
  <c r="BE119" i="34" s="1"/>
  <c r="BE16" i="34"/>
  <c r="BE62" i="36"/>
  <c r="BE103" i="34" s="1"/>
  <c r="BE169" i="34"/>
  <c r="BE48" i="34"/>
  <c r="BD49" i="34"/>
  <c r="BB25" i="45" s="1"/>
  <c r="BD17" i="34"/>
  <c r="BB10" i="45" s="1"/>
  <c r="BD79" i="36"/>
  <c r="BD120" i="34" s="1"/>
  <c r="BD186" i="34"/>
  <c r="BD31" i="34"/>
  <c r="BB17" i="45" s="1"/>
  <c r="BD170" i="34"/>
  <c r="BD63" i="36"/>
  <c r="BD104" i="34" s="1"/>
  <c r="BF11" i="34"/>
  <c r="BD6" i="45" s="1"/>
  <c r="BF73" i="36"/>
  <c r="BF114" i="34" s="1"/>
  <c r="BF25" i="34"/>
  <c r="BF180" i="34"/>
  <c r="BF164" i="34"/>
  <c r="BF43" i="34"/>
  <c r="BF57" i="36"/>
  <c r="BF98" i="34" s="1"/>
  <c r="BD13" i="45" l="1"/>
  <c r="BG179" i="34"/>
  <c r="BD21" i="45"/>
  <c r="BG10" i="34"/>
  <c r="BG72" i="36"/>
  <c r="BG113" i="34" s="1"/>
  <c r="BG43" i="34"/>
  <c r="BG163" i="34"/>
  <c r="BG24" i="34"/>
  <c r="BG42" i="34"/>
  <c r="BE186" i="34"/>
  <c r="BE79" i="36"/>
  <c r="BE120" i="34" s="1"/>
  <c r="BE31" i="34"/>
  <c r="BC17" i="45" s="1"/>
  <c r="BE17" i="34"/>
  <c r="BC10" i="45" s="1"/>
  <c r="BE63" i="36"/>
  <c r="BE104" i="34" s="1"/>
  <c r="BE49" i="34"/>
  <c r="BC25" i="45" s="1"/>
  <c r="BE170" i="34"/>
  <c r="BF185" i="34"/>
  <c r="BF16" i="34"/>
  <c r="BF169" i="34"/>
  <c r="BF48" i="34"/>
  <c r="BF62" i="36"/>
  <c r="BF103" i="34" s="1"/>
  <c r="BF30" i="34"/>
  <c r="BF78" i="36"/>
  <c r="BF119" i="34" s="1"/>
  <c r="BA82" i="36"/>
  <c r="BG164" i="34" l="1"/>
  <c r="BH56" i="36"/>
  <c r="BH97" i="34" s="1"/>
  <c r="BG73" i="36"/>
  <c r="BG114" i="34" s="1"/>
  <c r="BG180" i="34"/>
  <c r="BG11" i="34"/>
  <c r="BE6" i="45" s="1"/>
  <c r="BH24" i="34"/>
  <c r="BH179" i="34"/>
  <c r="BH72" i="36"/>
  <c r="BH113" i="34" s="1"/>
  <c r="BG57" i="36"/>
  <c r="BG98" i="34" s="1"/>
  <c r="BH163" i="34"/>
  <c r="BG25" i="34"/>
  <c r="BE13" i="45" s="1"/>
  <c r="BH10" i="34"/>
  <c r="BH42" i="34"/>
  <c r="BE21" i="45"/>
  <c r="BI10" i="34"/>
  <c r="BF31" i="34"/>
  <c r="BD17" i="45" s="1"/>
  <c r="BF63" i="36"/>
  <c r="BF104" i="34" s="1"/>
  <c r="BF170" i="34"/>
  <c r="BF79" i="36"/>
  <c r="BF120" i="34" s="1"/>
  <c r="BF49" i="34"/>
  <c r="BD25" i="45" s="1"/>
  <c r="BF186" i="34"/>
  <c r="BF17" i="34"/>
  <c r="BD10" i="45" s="1"/>
  <c r="BB82" i="36"/>
  <c r="BG169" i="34"/>
  <c r="BG48" i="34"/>
  <c r="BG62" i="36"/>
  <c r="BG103" i="34" s="1"/>
  <c r="BG78" i="36"/>
  <c r="BG119" i="34" s="1"/>
  <c r="BG30" i="34"/>
  <c r="BG185" i="34"/>
  <c r="BG16" i="34"/>
  <c r="BI163" i="34"/>
  <c r="BH43" i="34"/>
  <c r="BH180" i="34"/>
  <c r="BH57" i="36"/>
  <c r="BH98" i="34" s="1"/>
  <c r="BH11" i="34"/>
  <c r="BH25" i="34"/>
  <c r="BH164" i="34"/>
  <c r="BH73" i="36"/>
  <c r="BH114" i="34" s="1"/>
  <c r="BF13" i="45" l="1"/>
  <c r="BI72" i="36"/>
  <c r="BI113" i="34" s="1"/>
  <c r="BF21" i="45"/>
  <c r="BF6" i="45"/>
  <c r="BI42" i="34"/>
  <c r="BI24" i="34"/>
  <c r="BI179" i="34"/>
  <c r="BI25" i="34"/>
  <c r="BI56" i="36"/>
  <c r="BI97" i="34" s="1"/>
  <c r="BJ163" i="34"/>
  <c r="BC82" i="36"/>
  <c r="BG17" i="34"/>
  <c r="BE10" i="45" s="1"/>
  <c r="BG79" i="36"/>
  <c r="BG120" i="34" s="1"/>
  <c r="BG49" i="34"/>
  <c r="BE25" i="45" s="1"/>
  <c r="BG186" i="34"/>
  <c r="BG170" i="34"/>
  <c r="BG31" i="34"/>
  <c r="BE17" i="45" s="1"/>
  <c r="BG63" i="36"/>
  <c r="BG104" i="34" s="1"/>
  <c r="BH185" i="34"/>
  <c r="BH30" i="34"/>
  <c r="BH62" i="36"/>
  <c r="BH103" i="34" s="1"/>
  <c r="BH78" i="36"/>
  <c r="BH119" i="34" s="1"/>
  <c r="BH169" i="34"/>
  <c r="BH48" i="34"/>
  <c r="BH16" i="34"/>
  <c r="BJ10" i="34" l="1"/>
  <c r="BI11" i="34"/>
  <c r="BG6" i="45" s="1"/>
  <c r="BI164" i="34"/>
  <c r="BG13" i="45"/>
  <c r="BI180" i="34"/>
  <c r="BI73" i="36"/>
  <c r="BI114" i="34" s="1"/>
  <c r="BI43" i="34"/>
  <c r="BG21" i="45" s="1"/>
  <c r="BI57" i="36"/>
  <c r="BI98" i="34" s="1"/>
  <c r="BJ24" i="34"/>
  <c r="BJ56" i="36"/>
  <c r="BJ97" i="34" s="1"/>
  <c r="BJ11" i="34"/>
  <c r="BJ72" i="36"/>
  <c r="BJ113" i="34" s="1"/>
  <c r="BJ42" i="34"/>
  <c r="BJ179" i="34"/>
  <c r="BK24" i="34"/>
  <c r="BH49" i="34"/>
  <c r="BF25" i="45" s="1"/>
  <c r="BH186" i="34"/>
  <c r="BH17" i="34"/>
  <c r="BF10" i="45" s="1"/>
  <c r="BH79" i="36"/>
  <c r="BH120" i="34" s="1"/>
  <c r="BH31" i="34"/>
  <c r="BF17" i="45" s="1"/>
  <c r="BH170" i="34"/>
  <c r="BH63" i="36"/>
  <c r="BH104" i="34" s="1"/>
  <c r="BD82" i="36"/>
  <c r="BI169" i="34"/>
  <c r="BI185" i="34"/>
  <c r="BI30" i="34"/>
  <c r="BI16" i="34"/>
  <c r="BI62" i="36"/>
  <c r="BI103" i="34" s="1"/>
  <c r="BI78" i="36"/>
  <c r="BI119" i="34" s="1"/>
  <c r="BI48" i="34"/>
  <c r="BH6" i="45" l="1"/>
  <c r="BK42" i="34"/>
  <c r="BJ180" i="34"/>
  <c r="BK56" i="36"/>
  <c r="BK97" i="34" s="1"/>
  <c r="BJ164" i="34"/>
  <c r="BJ57" i="36"/>
  <c r="BJ98" i="34" s="1"/>
  <c r="BK72" i="36"/>
  <c r="BK113" i="34" s="1"/>
  <c r="BK164" i="34"/>
  <c r="BK179" i="34"/>
  <c r="BK10" i="34"/>
  <c r="BJ73" i="36"/>
  <c r="BJ114" i="34" s="1"/>
  <c r="BJ25" i="34"/>
  <c r="BH13" i="45" s="1"/>
  <c r="BK163" i="34"/>
  <c r="BJ43" i="34"/>
  <c r="BH21" i="45" s="1"/>
  <c r="BL56" i="36"/>
  <c r="BL97" i="34" s="1"/>
  <c r="BJ185" i="34"/>
  <c r="BJ16" i="34"/>
  <c r="BJ78" i="36"/>
  <c r="BJ119" i="34" s="1"/>
  <c r="BJ30" i="34"/>
  <c r="BJ62" i="36"/>
  <c r="BJ103" i="34" s="1"/>
  <c r="BJ169" i="34"/>
  <c r="BJ48" i="34"/>
  <c r="BI49" i="34"/>
  <c r="BG25" i="45" s="1"/>
  <c r="BI186" i="34"/>
  <c r="BI79" i="36"/>
  <c r="BI120" i="34" s="1"/>
  <c r="BI17" i="34"/>
  <c r="BG10" i="45" s="1"/>
  <c r="BI31" i="34"/>
  <c r="BG17" i="45" s="1"/>
  <c r="BI63" i="36"/>
  <c r="BI104" i="34" s="1"/>
  <c r="BI170" i="34"/>
  <c r="BE82" i="36"/>
  <c r="BK25" i="34"/>
  <c r="BI13" i="45" s="1"/>
  <c r="BK43" i="34"/>
  <c r="BK180" i="34"/>
  <c r="BK11" i="34"/>
  <c r="BK57" i="36"/>
  <c r="BK98" i="34" s="1"/>
  <c r="BI21" i="45" l="1"/>
  <c r="BK73" i="36"/>
  <c r="BK114" i="34" s="1"/>
  <c r="BL163" i="34"/>
  <c r="BL42" i="34"/>
  <c r="BL72" i="36"/>
  <c r="BL113" i="34" s="1"/>
  <c r="BL10" i="34"/>
  <c r="BI6" i="45"/>
  <c r="BL179" i="34"/>
  <c r="BL25" i="34"/>
  <c r="BM42" i="34"/>
  <c r="BL24" i="34"/>
  <c r="BF82" i="36"/>
  <c r="BK185" i="34"/>
  <c r="BK16" i="34"/>
  <c r="BK62" i="36"/>
  <c r="BK103" i="34" s="1"/>
  <c r="BK169" i="34"/>
  <c r="BK30" i="34"/>
  <c r="BK78" i="36"/>
  <c r="BK119" i="34" s="1"/>
  <c r="BK48" i="34"/>
  <c r="BJ186" i="34"/>
  <c r="BJ31" i="34"/>
  <c r="BH17" i="45" s="1"/>
  <c r="BJ170" i="34"/>
  <c r="BJ49" i="34"/>
  <c r="BH25" i="45" s="1"/>
  <c r="BJ79" i="36"/>
  <c r="BJ120" i="34" s="1"/>
  <c r="BJ17" i="34"/>
  <c r="BH10" i="45" s="1"/>
  <c r="BJ63" i="36"/>
  <c r="BJ104" i="34" s="1"/>
  <c r="BL180" i="34" l="1"/>
  <c r="BM10" i="34"/>
  <c r="BL57" i="36"/>
  <c r="BL98" i="34" s="1"/>
  <c r="BL11" i="34"/>
  <c r="BJ6" i="45" s="1"/>
  <c r="BL164" i="34"/>
  <c r="BL73" i="36"/>
  <c r="BL114" i="34" s="1"/>
  <c r="BL43" i="34"/>
  <c r="BJ21" i="45" s="1"/>
  <c r="BM179" i="34"/>
  <c r="BM24" i="34"/>
  <c r="BM11" i="34"/>
  <c r="BK6" i="45" s="1"/>
  <c r="BJ13" i="45"/>
  <c r="BM56" i="36"/>
  <c r="BM97" i="34" s="1"/>
  <c r="BM72" i="36"/>
  <c r="BM113" i="34" s="1"/>
  <c r="BN56" i="36"/>
  <c r="BN97" i="34" s="1"/>
  <c r="BM163" i="34"/>
  <c r="BL185" i="34"/>
  <c r="BL62" i="36"/>
  <c r="BL103" i="34" s="1"/>
  <c r="BL48" i="34"/>
  <c r="BL30" i="34"/>
  <c r="BL78" i="36"/>
  <c r="BL119" i="34" s="1"/>
  <c r="BL169" i="34"/>
  <c r="BL16" i="34"/>
  <c r="BK31" i="34"/>
  <c r="BI17" i="45" s="1"/>
  <c r="BK49" i="34"/>
  <c r="BI25" i="45" s="1"/>
  <c r="BK186" i="34"/>
  <c r="BK170" i="34"/>
  <c r="BK17" i="34"/>
  <c r="BI10" i="45" s="1"/>
  <c r="BK79" i="36"/>
  <c r="BK120" i="34" s="1"/>
  <c r="BK63" i="36"/>
  <c r="BK104" i="34" s="1"/>
  <c r="BG82" i="36"/>
  <c r="BN163" i="34" l="1"/>
  <c r="BM164" i="34"/>
  <c r="BM43" i="34"/>
  <c r="BK21" i="45" s="1"/>
  <c r="BM73" i="36"/>
  <c r="BM114" i="34" s="1"/>
  <c r="BN42" i="34"/>
  <c r="BN24" i="34"/>
  <c r="BM57" i="36"/>
  <c r="BM98" i="34" s="1"/>
  <c r="BM180" i="34"/>
  <c r="BN57" i="36"/>
  <c r="BN98" i="34" s="1"/>
  <c r="BM25" i="34"/>
  <c r="BK13" i="45" s="1"/>
  <c r="BN72" i="36"/>
  <c r="BN113" i="34" s="1"/>
  <c r="BN179" i="34"/>
  <c r="BN10" i="34"/>
  <c r="BO72" i="36"/>
  <c r="BO113" i="34" s="1"/>
  <c r="BH82" i="36"/>
  <c r="BM185" i="34"/>
  <c r="BM30" i="34"/>
  <c r="BM78" i="36"/>
  <c r="BM119" i="34" s="1"/>
  <c r="BM62" i="36"/>
  <c r="BM103" i="34" s="1"/>
  <c r="BM48" i="34"/>
  <c r="BM169" i="34"/>
  <c r="BM16" i="34"/>
  <c r="BL17" i="34"/>
  <c r="BJ10" i="45" s="1"/>
  <c r="BL79" i="36"/>
  <c r="BL120" i="34" s="1"/>
  <c r="BL49" i="34"/>
  <c r="BJ25" i="45" s="1"/>
  <c r="BL63" i="36"/>
  <c r="BL104" i="34" s="1"/>
  <c r="BL170" i="34"/>
  <c r="BL31" i="34"/>
  <c r="BJ17" i="45" s="1"/>
  <c r="BL186" i="34"/>
  <c r="BN25" i="34"/>
  <c r="BN73" i="36"/>
  <c r="BN114" i="34" s="1"/>
  <c r="BN164" i="34" l="1"/>
  <c r="BL13" i="45"/>
  <c r="BN11" i="34"/>
  <c r="BL6" i="45" s="1"/>
  <c r="BN180" i="34"/>
  <c r="BN43" i="34"/>
  <c r="BL21" i="45" s="1"/>
  <c r="BO56" i="36"/>
  <c r="BO97" i="34" s="1"/>
  <c r="BO163" i="34"/>
  <c r="BO24" i="34"/>
  <c r="BO179" i="34"/>
  <c r="BO42" i="34"/>
  <c r="BO10" i="34"/>
  <c r="BM31" i="34"/>
  <c r="BK17" i="45" s="1"/>
  <c r="BM170" i="34"/>
  <c r="BM79" i="36"/>
  <c r="BM120" i="34" s="1"/>
  <c r="BM49" i="34"/>
  <c r="BK25" i="45" s="1"/>
  <c r="BM186" i="34"/>
  <c r="BM17" i="34"/>
  <c r="BK10" i="45" s="1"/>
  <c r="BM63" i="36"/>
  <c r="BM104" i="34" s="1"/>
  <c r="BN62" i="36"/>
  <c r="BN103" i="34" s="1"/>
  <c r="BN48" i="34"/>
  <c r="BN185" i="34"/>
  <c r="BN78" i="36"/>
  <c r="BN119" i="34" s="1"/>
  <c r="BN169" i="34"/>
  <c r="BN16" i="34"/>
  <c r="BN30" i="34"/>
  <c r="BI82" i="36"/>
  <c r="BO164" i="34"/>
  <c r="BO73" i="36"/>
  <c r="BO114" i="34" s="1"/>
  <c r="BO43" i="34"/>
  <c r="BO11" i="34"/>
  <c r="BO57" i="36"/>
  <c r="BO98" i="34" s="1"/>
  <c r="BO25" i="34"/>
  <c r="BO180" i="34"/>
  <c r="BP56" i="36"/>
  <c r="BP97" i="34" s="1"/>
  <c r="BP24" i="34"/>
  <c r="BP42" i="34"/>
  <c r="BP72" i="36"/>
  <c r="BP113" i="34" s="1"/>
  <c r="BP179" i="34"/>
  <c r="BP10" i="34"/>
  <c r="BP163" i="34"/>
  <c r="BM13" i="45" l="1"/>
  <c r="BP169" i="34"/>
  <c r="BP30" i="34"/>
  <c r="BP78" i="36"/>
  <c r="BP119" i="34" s="1"/>
  <c r="BM6" i="45"/>
  <c r="BM21" i="45"/>
  <c r="BP48" i="34"/>
  <c r="BP185" i="34"/>
  <c r="BP16" i="34"/>
  <c r="BP62" i="36"/>
  <c r="BP103" i="34" s="1"/>
  <c r="BO169" i="34"/>
  <c r="BO16" i="34"/>
  <c r="BO185" i="34"/>
  <c r="BO48" i="34"/>
  <c r="BO62" i="36"/>
  <c r="BO103" i="34" s="1"/>
  <c r="BO30" i="34"/>
  <c r="BO78" i="36"/>
  <c r="BO119" i="34" s="1"/>
  <c r="BN186" i="34"/>
  <c r="BN63" i="36"/>
  <c r="BN104" i="34" s="1"/>
  <c r="BN31" i="34"/>
  <c r="BL17" i="45" s="1"/>
  <c r="BN79" i="36"/>
  <c r="BN120" i="34" s="1"/>
  <c r="BN17" i="34"/>
  <c r="BL10" i="45" s="1"/>
  <c r="BN49" i="34"/>
  <c r="BL25" i="45" s="1"/>
  <c r="BN170" i="34"/>
  <c r="BJ82" i="36"/>
  <c r="BP43" i="34"/>
  <c r="BN21" i="45" s="1"/>
  <c r="BP180" i="34"/>
  <c r="BP11" i="34"/>
  <c r="BN6" i="45" s="1"/>
  <c r="BP57" i="36"/>
  <c r="BP98" i="34" s="1"/>
  <c r="BP164" i="34"/>
  <c r="BP25" i="34"/>
  <c r="BN13" i="45" s="1"/>
  <c r="BP73" i="36"/>
  <c r="BP114" i="34" s="1"/>
  <c r="BP186" i="34"/>
  <c r="BP31" i="34"/>
  <c r="BP49" i="34"/>
  <c r="BP170" i="34"/>
  <c r="BP17" i="34"/>
  <c r="BP79" i="36"/>
  <c r="BP120" i="34" s="1"/>
  <c r="BP63" i="36"/>
  <c r="BP104" i="34" s="1"/>
  <c r="BN17" i="45" l="1"/>
  <c r="BN10" i="45"/>
  <c r="BN25" i="45"/>
  <c r="BK82" i="36"/>
  <c r="BO170" i="34"/>
  <c r="BO63" i="36"/>
  <c r="BO104" i="34" s="1"/>
  <c r="BO186" i="34"/>
  <c r="BO31" i="34"/>
  <c r="BM17" i="45" s="1"/>
  <c r="BO79" i="36"/>
  <c r="BO120" i="34" s="1"/>
  <c r="BO49" i="34"/>
  <c r="BM25" i="45" s="1"/>
  <c r="BO17" i="34"/>
  <c r="BM10" i="45" s="1"/>
  <c r="BL82" i="36" l="1"/>
  <c r="BM82" i="36" l="1"/>
  <c r="T18" i="55"/>
  <c r="BN82" i="36" l="1"/>
  <c r="BA18" i="55"/>
  <c r="AC18" i="55"/>
  <c r="Y18" i="55"/>
  <c r="AJ18" i="55"/>
  <c r="AA18" i="55"/>
  <c r="U18" i="55"/>
  <c r="AE18" i="55"/>
  <c r="AP18" i="55"/>
  <c r="AB18" i="55"/>
  <c r="BP82" i="36" l="1"/>
  <c r="BO82" i="36"/>
  <c r="AL18" i="55"/>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H4" i="45" s="1"/>
  <c r="AH58" i="45" s="1"/>
  <c r="AJ176" i="34"/>
  <c r="AH54" i="45" s="1"/>
  <c r="AJ160" i="34"/>
  <c r="AH53" i="45" s="1"/>
  <c r="AJ21" i="34"/>
  <c r="AH12" i="45" s="1"/>
  <c r="AH11" i="45" s="1"/>
  <c r="AH59" i="45" s="1"/>
  <c r="AJ69" i="36"/>
  <c r="AJ53" i="36"/>
  <c r="AJ39" i="34"/>
  <c r="AH20" i="45" s="1"/>
  <c r="AH19" i="45" s="1"/>
  <c r="AH60" i="45" s="1"/>
  <c r="AP176" i="34"/>
  <c r="AN54" i="45" s="1"/>
  <c r="AP39" i="34"/>
  <c r="AN20" i="45" s="1"/>
  <c r="AN19" i="45" s="1"/>
  <c r="AN60" i="45" s="1"/>
  <c r="AP160" i="34"/>
  <c r="AN53" i="45" s="1"/>
  <c r="AP53" i="36"/>
  <c r="AP7" i="34"/>
  <c r="AN5" i="45" s="1"/>
  <c r="AN4" i="45" s="1"/>
  <c r="AN58" i="45" s="1"/>
  <c r="AP69" i="36"/>
  <c r="AP21" i="34"/>
  <c r="AN12" i="45" s="1"/>
  <c r="AN11" i="45" s="1"/>
  <c r="AN59" i="45" s="1"/>
  <c r="AS39" i="34"/>
  <c r="AQ20" i="45" s="1"/>
  <c r="AQ19" i="45" s="1"/>
  <c r="AQ60" i="45" s="1"/>
  <c r="AS160" i="34"/>
  <c r="AQ53" i="45" s="1"/>
  <c r="AS21" i="34"/>
  <c r="AQ12" i="45" s="1"/>
  <c r="AQ11" i="45" s="1"/>
  <c r="AQ59" i="45" s="1"/>
  <c r="AS53" i="36"/>
  <c r="AS69" i="36"/>
  <c r="AS176" i="34"/>
  <c r="AQ54" i="45" s="1"/>
  <c r="AS7" i="34"/>
  <c r="AQ5" i="45" s="1"/>
  <c r="AQ4" i="45" s="1"/>
  <c r="AQ58" i="45" s="1"/>
  <c r="AN176" i="34"/>
  <c r="AL54" i="45" s="1"/>
  <c r="AN21" i="34"/>
  <c r="AL12" i="45" s="1"/>
  <c r="AL11" i="45" s="1"/>
  <c r="AL59" i="45" s="1"/>
  <c r="AN7" i="34"/>
  <c r="AL5" i="45" s="1"/>
  <c r="AL4" i="45" s="1"/>
  <c r="AL58" i="45" s="1"/>
  <c r="AN53" i="36"/>
  <c r="AN160" i="34"/>
  <c r="AL53" i="45" s="1"/>
  <c r="AN39" i="34"/>
  <c r="AL20" i="45" s="1"/>
  <c r="AL19" i="45" s="1"/>
  <c r="AL60" i="45" s="1"/>
  <c r="AN69" i="36"/>
  <c r="AQ7" i="34"/>
  <c r="AO5" i="45" s="1"/>
  <c r="AO4" i="45" s="1"/>
  <c r="AO58" i="45" s="1"/>
  <c r="AQ69" i="36"/>
  <c r="AQ176" i="34"/>
  <c r="AO54" i="45" s="1"/>
  <c r="AQ53" i="36"/>
  <c r="AQ160" i="34"/>
  <c r="AO53" i="45" s="1"/>
  <c r="AQ21" i="34"/>
  <c r="AO12" i="45" s="1"/>
  <c r="AO11" i="45" s="1"/>
  <c r="AO59" i="45" s="1"/>
  <c r="AQ39" i="34"/>
  <c r="AO20" i="45" s="1"/>
  <c r="AO19" i="45" s="1"/>
  <c r="AO60" i="45" s="1"/>
  <c r="AK21" i="34"/>
  <c r="AI12" i="45" s="1"/>
  <c r="AI11" i="45" s="1"/>
  <c r="AI59" i="45" s="1"/>
  <c r="AK176" i="34"/>
  <c r="AI54" i="45" s="1"/>
  <c r="AK53" i="36"/>
  <c r="AK39" i="34"/>
  <c r="AI20" i="45" s="1"/>
  <c r="AI19" i="45" s="1"/>
  <c r="AI60" i="45" s="1"/>
  <c r="AK7" i="34"/>
  <c r="AI5" i="45" s="1"/>
  <c r="AI4" i="45" s="1"/>
  <c r="AI58" i="45" s="1"/>
  <c r="AK69" i="36"/>
  <c r="AK160" i="34"/>
  <c r="AI53" i="45" s="1"/>
  <c r="AU176" i="34"/>
  <c r="AS54" i="45" s="1"/>
  <c r="AU69" i="36"/>
  <c r="AU21" i="34"/>
  <c r="AS12" i="45" s="1"/>
  <c r="AS11" i="45" s="1"/>
  <c r="AS59" i="45" s="1"/>
  <c r="AU160" i="34"/>
  <c r="AS53" i="45" s="1"/>
  <c r="AU39" i="34"/>
  <c r="AS20" i="45" s="1"/>
  <c r="AS19" i="45" s="1"/>
  <c r="AS60" i="45" s="1"/>
  <c r="AU7" i="34"/>
  <c r="AS5" i="45" s="1"/>
  <c r="AS4" i="45" s="1"/>
  <c r="AS58" i="45" s="1"/>
  <c r="AU53" i="36"/>
  <c r="AM176" i="34"/>
  <c r="AK54" i="45" s="1"/>
  <c r="AM21" i="34"/>
  <c r="AK12" i="45" s="1"/>
  <c r="AK11" i="45" s="1"/>
  <c r="AK59" i="45" s="1"/>
  <c r="AM69" i="36"/>
  <c r="AM7" i="34"/>
  <c r="AK5" i="45" s="1"/>
  <c r="AK4" i="45" s="1"/>
  <c r="AK58" i="45" s="1"/>
  <c r="AM39" i="34"/>
  <c r="AK20" i="45" s="1"/>
  <c r="AK19" i="45" s="1"/>
  <c r="AK60" i="45" s="1"/>
  <c r="AM160" i="34"/>
  <c r="AK53" i="45" s="1"/>
  <c r="AM53" i="36"/>
  <c r="AR176" i="34"/>
  <c r="AP54" i="45" s="1"/>
  <c r="AR69" i="36"/>
  <c r="AR21" i="34"/>
  <c r="AP12" i="45" s="1"/>
  <c r="AP11" i="45" s="1"/>
  <c r="AP59" i="45" s="1"/>
  <c r="AR39" i="34"/>
  <c r="AP20" i="45" s="1"/>
  <c r="AP19" i="45" s="1"/>
  <c r="AP60" i="45" s="1"/>
  <c r="AR7" i="34"/>
  <c r="AP5" i="45" s="1"/>
  <c r="AP4" i="45" s="1"/>
  <c r="AP58" i="45" s="1"/>
  <c r="AR160" i="34"/>
  <c r="AP53" i="45" s="1"/>
  <c r="AR53" i="36"/>
  <c r="AV69" i="36"/>
  <c r="AV176" i="34"/>
  <c r="AT54" i="45" s="1"/>
  <c r="AV39" i="34"/>
  <c r="AT20" i="45" s="1"/>
  <c r="AT19" i="45" s="1"/>
  <c r="AT60" i="45" s="1"/>
  <c r="AV21" i="34"/>
  <c r="AT12" i="45" s="1"/>
  <c r="AT11" i="45" s="1"/>
  <c r="AT59" i="45" s="1"/>
  <c r="AV7" i="34"/>
  <c r="AT5" i="45" s="1"/>
  <c r="AT4" i="45" s="1"/>
  <c r="AT58" i="45" s="1"/>
  <c r="AV160" i="34"/>
  <c r="AT53" i="45" s="1"/>
  <c r="AV53" i="36"/>
  <c r="AL69" i="36"/>
  <c r="AL176" i="34"/>
  <c r="AJ54" i="45" s="1"/>
  <c r="AL21" i="34"/>
  <c r="AJ12" i="45" s="1"/>
  <c r="AJ11" i="45" s="1"/>
  <c r="AJ59" i="45" s="1"/>
  <c r="AL53" i="36"/>
  <c r="AL160" i="34"/>
  <c r="AJ53" i="45" s="1"/>
  <c r="AL7" i="34"/>
  <c r="AJ5" i="45" s="1"/>
  <c r="AJ4" i="45" s="1"/>
  <c r="AJ58" i="45" s="1"/>
  <c r="AL39" i="34"/>
  <c r="AJ20" i="45" s="1"/>
  <c r="AJ19" i="45" s="1"/>
  <c r="AJ60" i="45" s="1"/>
  <c r="AT7" i="34"/>
  <c r="AR5" i="45" s="1"/>
  <c r="AR4" i="45" s="1"/>
  <c r="AR58" i="45" s="1"/>
  <c r="AT176" i="34"/>
  <c r="AR54" i="45" s="1"/>
  <c r="AT160" i="34"/>
  <c r="AR53" i="45" s="1"/>
  <c r="AT69" i="36"/>
  <c r="AT53" i="36"/>
  <c r="AT21" i="34"/>
  <c r="AR12" i="45" s="1"/>
  <c r="AR11" i="45" s="1"/>
  <c r="AR59" i="45" s="1"/>
  <c r="AT39" i="34"/>
  <c r="AR20" i="45" s="1"/>
  <c r="AR19" i="45" s="1"/>
  <c r="AR60" i="45" s="1"/>
  <c r="AO39" i="34" l="1"/>
  <c r="AM20" i="45" s="1"/>
  <c r="AM19" i="45" s="1"/>
  <c r="AM60" i="45" s="1"/>
  <c r="AO176" i="34"/>
  <c r="AM54" i="45" s="1"/>
  <c r="AO7" i="34"/>
  <c r="AM5" i="45" s="1"/>
  <c r="AM4" i="45" s="1"/>
  <c r="AM58" i="45" s="1"/>
  <c r="AO21" i="34"/>
  <c r="AM12" i="45" s="1"/>
  <c r="AM11" i="45" s="1"/>
  <c r="AM59" i="45" s="1"/>
  <c r="AO160" i="34"/>
  <c r="AM53" i="45" s="1"/>
  <c r="AO53" i="36"/>
  <c r="AO142" i="34" s="1"/>
  <c r="AT52" i="45"/>
  <c r="AT67" i="45" s="1"/>
  <c r="AI52" i="45"/>
  <c r="AI67" i="45" s="1"/>
  <c r="AN52" i="45"/>
  <c r="AN67" i="45" s="1"/>
  <c r="AH52" i="45"/>
  <c r="AH67" i="45" s="1"/>
  <c r="AS52" i="45"/>
  <c r="AS67" i="45" s="1"/>
  <c r="AO52" i="45"/>
  <c r="AO67" i="45" s="1"/>
  <c r="AP52" i="45"/>
  <c r="AP67" i="45" s="1"/>
  <c r="AK52" i="45"/>
  <c r="AK67" i="45" s="1"/>
  <c r="AL94" i="34"/>
  <c r="AL142" i="34"/>
  <c r="AL138" i="34"/>
  <c r="AK110" i="34"/>
  <c r="AI47" i="45" s="1"/>
  <c r="AK139" i="34"/>
  <c r="AK143" i="34"/>
  <c r="AK94" i="34"/>
  <c r="AK142" i="34"/>
  <c r="AK138" i="34"/>
  <c r="AQ52" i="45"/>
  <c r="AQ67" i="45" s="1"/>
  <c r="AP139" i="34"/>
  <c r="AP143" i="34"/>
  <c r="AP110" i="34"/>
  <c r="AN47" i="45" s="1"/>
  <c r="AJ138" i="34"/>
  <c r="AJ142" i="34"/>
  <c r="AJ94" i="34"/>
  <c r="AT143" i="34"/>
  <c r="AT139" i="34"/>
  <c r="AT110" i="34"/>
  <c r="AR47" i="45" s="1"/>
  <c r="AV110" i="34"/>
  <c r="AT47" i="45" s="1"/>
  <c r="AV139" i="34"/>
  <c r="AV143" i="34"/>
  <c r="AR52" i="45"/>
  <c r="AR67" i="45" s="1"/>
  <c r="AV142" i="34"/>
  <c r="AV94" i="34"/>
  <c r="AV138" i="34"/>
  <c r="AR142" i="34"/>
  <c r="AR138" i="34"/>
  <c r="AR94" i="34"/>
  <c r="AM142" i="34"/>
  <c r="AM138" i="34"/>
  <c r="AM94" i="34"/>
  <c r="AM143" i="34"/>
  <c r="AM139" i="34"/>
  <c r="AM110" i="34"/>
  <c r="AK47" i="45" s="1"/>
  <c r="AU142" i="34"/>
  <c r="AU138" i="34"/>
  <c r="AU94" i="34"/>
  <c r="AQ139" i="34"/>
  <c r="AQ143" i="34"/>
  <c r="AQ110" i="34"/>
  <c r="AO47" i="45" s="1"/>
  <c r="AL52" i="45"/>
  <c r="AL67" i="45" s="1"/>
  <c r="AS139" i="34"/>
  <c r="AS143" i="34"/>
  <c r="AS110" i="34"/>
  <c r="AQ47" i="45" s="1"/>
  <c r="AJ139" i="34"/>
  <c r="AJ110" i="34"/>
  <c r="AH47" i="45" s="1"/>
  <c r="AJ143" i="34"/>
  <c r="AO143" i="34"/>
  <c r="AO139" i="34"/>
  <c r="AO110" i="34"/>
  <c r="AM47" i="45" s="1"/>
  <c r="AU110" i="34"/>
  <c r="AS47" i="45" s="1"/>
  <c r="AU139" i="34"/>
  <c r="AU143" i="34"/>
  <c r="AQ138" i="34"/>
  <c r="AQ142" i="34"/>
  <c r="AQ94" i="34"/>
  <c r="AN94" i="34"/>
  <c r="AN142" i="34"/>
  <c r="AN138" i="34"/>
  <c r="AS142" i="34"/>
  <c r="AS138" i="34"/>
  <c r="AS94" i="34"/>
  <c r="AP142" i="34"/>
  <c r="AP138" i="34"/>
  <c r="AP94" i="34"/>
  <c r="AT142" i="34"/>
  <c r="AT94" i="34"/>
  <c r="AT138" i="34"/>
  <c r="AJ52" i="45"/>
  <c r="AJ67" i="45" s="1"/>
  <c r="AL143" i="34"/>
  <c r="AL139" i="34"/>
  <c r="AL110" i="34"/>
  <c r="AJ47" i="45" s="1"/>
  <c r="AR110" i="34"/>
  <c r="AP47" i="45" s="1"/>
  <c r="AR139" i="34"/>
  <c r="AR143" i="34"/>
  <c r="AN143" i="34"/>
  <c r="AN139" i="34"/>
  <c r="AN110" i="34"/>
  <c r="AL47" i="45" s="1"/>
  <c r="AO138" i="34" l="1"/>
  <c r="AO94" i="34"/>
  <c r="AM52" i="45"/>
  <c r="AM67" i="45" s="1"/>
  <c r="AK44" i="57"/>
  <c r="AK45" i="57"/>
  <c r="AK46" i="57"/>
  <c r="AD47" i="36" l="1"/>
  <c r="AE47" i="36"/>
  <c r="AI47" i="36"/>
  <c r="AF47" i="36"/>
  <c r="AL47" i="36"/>
  <c r="AK47" i="36"/>
  <c r="AG47" i="36"/>
  <c r="AJ47" i="36"/>
  <c r="AM47" i="36"/>
  <c r="AH47" i="36"/>
  <c r="BA47" i="36"/>
  <c r="BA136"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5" i="57"/>
  <c r="AJ44" i="57"/>
  <c r="BH47" i="36"/>
  <c r="AQ47" i="36"/>
  <c r="BA48" i="36" l="1"/>
  <c r="BA89" i="34" s="1"/>
  <c r="BA88" i="34"/>
  <c r="AY44" i="45" s="1"/>
  <c r="BA140" i="34"/>
  <c r="AH46" i="36"/>
  <c r="AH87" i="34" s="1"/>
  <c r="AF42" i="45" s="1"/>
  <c r="AF64" i="45" s="1"/>
  <c r="AG46" i="36"/>
  <c r="AG87" i="34" s="1"/>
  <c r="AE42" i="45" s="1"/>
  <c r="AE64" i="45" s="1"/>
  <c r="AI46" i="36"/>
  <c r="AI87" i="34" s="1"/>
  <c r="AG42" i="45" s="1"/>
  <c r="AG64" i="45" s="1"/>
  <c r="AD46" i="36"/>
  <c r="AD87" i="34" s="1"/>
  <c r="AB42" i="45" s="1"/>
  <c r="AB64" i="45" s="1"/>
  <c r="AE46" i="36"/>
  <c r="AE87" i="34" s="1"/>
  <c r="AC42" i="45" s="1"/>
  <c r="AC64" i="45" s="1"/>
  <c r="AF46" i="36"/>
  <c r="AF87" i="34" s="1"/>
  <c r="AD42" i="45" s="1"/>
  <c r="AD64" i="45" s="1"/>
  <c r="AI48" i="36"/>
  <c r="AI88" i="34"/>
  <c r="AG44" i="45" s="1"/>
  <c r="AI140" i="34"/>
  <c r="AI136" i="34"/>
  <c r="AD48" i="36"/>
  <c r="AD136" i="34"/>
  <c r="AD88" i="34"/>
  <c r="AB44" i="45" s="1"/>
  <c r="AD140" i="34"/>
  <c r="AE48" i="36"/>
  <c r="AE140" i="34"/>
  <c r="AE136" i="34"/>
  <c r="AE88" i="34"/>
  <c r="AC44" i="45" s="1"/>
  <c r="AF48" i="36"/>
  <c r="AF88" i="34"/>
  <c r="AD44" i="45" s="1"/>
  <c r="AF136" i="34"/>
  <c r="AF140" i="34"/>
  <c r="AG48" i="36"/>
  <c r="AG136" i="34"/>
  <c r="AG140" i="34"/>
  <c r="AG88" i="34"/>
  <c r="AE44" i="45" s="1"/>
  <c r="AF86" i="34"/>
  <c r="AD41" i="45" s="1"/>
  <c r="AD63" i="45" s="1"/>
  <c r="AE86" i="34"/>
  <c r="AC41" i="45" s="1"/>
  <c r="AC63" i="45" s="1"/>
  <c r="AD86" i="34"/>
  <c r="AB41" i="45" s="1"/>
  <c r="AB63" i="45" s="1"/>
  <c r="AI86" i="34"/>
  <c r="AG41" i="45" s="1"/>
  <c r="AG63" i="45" s="1"/>
  <c r="AH86" i="34"/>
  <c r="AF41" i="45" s="1"/>
  <c r="AF63" i="45" s="1"/>
  <c r="AG86" i="34"/>
  <c r="AE41" i="45" s="1"/>
  <c r="AE63" i="45" s="1"/>
  <c r="AH48" i="36"/>
  <c r="AH136" i="34"/>
  <c r="AH88" i="34"/>
  <c r="AF44" i="45" s="1"/>
  <c r="AH140" i="34"/>
  <c r="AQ88" i="34"/>
  <c r="AO44" i="45" s="1"/>
  <c r="AQ140" i="34"/>
  <c r="AQ48" i="36"/>
  <c r="AQ136" i="34"/>
  <c r="AU140" i="34"/>
  <c r="AU136" i="34"/>
  <c r="AU88" i="34"/>
  <c r="AS44" i="45" s="1"/>
  <c r="AU48" i="36"/>
  <c r="BL88" i="34"/>
  <c r="BJ44" i="45" s="1"/>
  <c r="BL48" i="36"/>
  <c r="BL140" i="34"/>
  <c r="BL136" i="34"/>
  <c r="BG140" i="34"/>
  <c r="BG88" i="34"/>
  <c r="BE44" i="45" s="1"/>
  <c r="BG48" i="36"/>
  <c r="BG136" i="34"/>
  <c r="BF136" i="34"/>
  <c r="BF88" i="34"/>
  <c r="BD44" i="45" s="1"/>
  <c r="BF140" i="34"/>
  <c r="BF48" i="36"/>
  <c r="AT48" i="36"/>
  <c r="AT140" i="34"/>
  <c r="AT88" i="34"/>
  <c r="AR44" i="45" s="1"/>
  <c r="AT136" i="34"/>
  <c r="AO88" i="34"/>
  <c r="AM44" i="45" s="1"/>
  <c r="AO48" i="36"/>
  <c r="AO140" i="34"/>
  <c r="AO136" i="34"/>
  <c r="BB88" i="34"/>
  <c r="AZ44" i="45" s="1"/>
  <c r="BB48" i="36"/>
  <c r="BB140" i="34"/>
  <c r="BB136" i="34"/>
  <c r="BK48" i="36"/>
  <c r="BK140" i="34"/>
  <c r="BK88" i="34"/>
  <c r="BI44" i="45" s="1"/>
  <c r="BK136" i="34"/>
  <c r="BH48" i="36"/>
  <c r="BH88" i="34"/>
  <c r="BF44" i="45" s="1"/>
  <c r="BH136" i="34"/>
  <c r="BH140" i="34"/>
  <c r="BJ48" i="36"/>
  <c r="BJ140" i="34"/>
  <c r="BJ136" i="34"/>
  <c r="BJ88" i="34"/>
  <c r="BH44" i="45" s="1"/>
  <c r="AY140" i="34"/>
  <c r="AY136" i="34"/>
  <c r="AY88" i="34"/>
  <c r="AW44" i="45" s="1"/>
  <c r="AY48" i="36"/>
  <c r="BM140" i="34"/>
  <c r="BM48" i="36"/>
  <c r="BM88" i="34"/>
  <c r="BK44" i="45" s="1"/>
  <c r="BM136" i="34"/>
  <c r="BP48" i="36"/>
  <c r="BP136" i="34"/>
  <c r="BP140" i="34"/>
  <c r="BP88" i="34"/>
  <c r="BN44" i="45" s="1"/>
  <c r="AL48" i="36"/>
  <c r="AL88" i="34"/>
  <c r="AJ44" i="45" s="1"/>
  <c r="AL140" i="34"/>
  <c r="AL136" i="34"/>
  <c r="AS88" i="34"/>
  <c r="AQ44" i="45" s="1"/>
  <c r="AS140" i="34"/>
  <c r="AS48" i="36"/>
  <c r="AS136" i="34"/>
  <c r="AX140" i="34"/>
  <c r="AX48" i="36"/>
  <c r="AX136" i="34"/>
  <c r="AX88" i="34"/>
  <c r="AV44" i="45" s="1"/>
  <c r="BN48" i="36"/>
  <c r="BN136" i="34"/>
  <c r="BN140" i="34"/>
  <c r="BN88" i="34"/>
  <c r="BL44" i="45" s="1"/>
  <c r="AJ86" i="34"/>
  <c r="AH41" i="45" s="1"/>
  <c r="AH63" i="45" s="1"/>
  <c r="AP86" i="34"/>
  <c r="AN41" i="45" s="1"/>
  <c r="AN63" i="45" s="1"/>
  <c r="AU86" i="34"/>
  <c r="AS41" i="45" s="1"/>
  <c r="AS63" i="45" s="1"/>
  <c r="BD86" i="34"/>
  <c r="BB41" i="45" s="1"/>
  <c r="BB63" i="45" s="1"/>
  <c r="AO86" i="34"/>
  <c r="AM41" i="45" s="1"/>
  <c r="AM63" i="45" s="1"/>
  <c r="AM86" i="34"/>
  <c r="AK41" i="45" s="1"/>
  <c r="AK63" i="45" s="1"/>
  <c r="AT86" i="34"/>
  <c r="AR41" i="45" s="1"/>
  <c r="AR63" i="45" s="1"/>
  <c r="AV86" i="34"/>
  <c r="AT41" i="45" s="1"/>
  <c r="AT63" i="45" s="1"/>
  <c r="AL86" i="34"/>
  <c r="AJ41" i="45" s="1"/>
  <c r="AJ63" i="45" s="1"/>
  <c r="AS86" i="34"/>
  <c r="AQ41" i="45" s="1"/>
  <c r="AQ63" i="45" s="1"/>
  <c r="AW86" i="34"/>
  <c r="AU41" i="45" s="1"/>
  <c r="AU63" i="45" s="1"/>
  <c r="AY86" i="34"/>
  <c r="AW41" i="45" s="1"/>
  <c r="AW63" i="45" s="1"/>
  <c r="BC86" i="34"/>
  <c r="BA41" i="45" s="1"/>
  <c r="BA63" i="45" s="1"/>
  <c r="AQ86" i="34"/>
  <c r="AO41" i="45" s="1"/>
  <c r="AO63" i="45" s="1"/>
  <c r="BN86" i="34"/>
  <c r="BL41" i="45" s="1"/>
  <c r="BL63" i="45" s="1"/>
  <c r="AR86" i="34"/>
  <c r="AP41" i="45" s="1"/>
  <c r="AP63" i="45" s="1"/>
  <c r="BB86" i="34"/>
  <c r="AZ41" i="45" s="1"/>
  <c r="AZ63" i="45" s="1"/>
  <c r="AZ86" i="34"/>
  <c r="AX41" i="45" s="1"/>
  <c r="AX63" i="45" s="1"/>
  <c r="BF86" i="34"/>
  <c r="BD41" i="45" s="1"/>
  <c r="BD63" i="45" s="1"/>
  <c r="BK86" i="34"/>
  <c r="BI41" i="45" s="1"/>
  <c r="BI63" i="45" s="1"/>
  <c r="AN86" i="34"/>
  <c r="AL41" i="45" s="1"/>
  <c r="AL63" i="45" s="1"/>
  <c r="BE86" i="34"/>
  <c r="BC41" i="45" s="1"/>
  <c r="BC63" i="45" s="1"/>
  <c r="BL86" i="34"/>
  <c r="BJ41" i="45" s="1"/>
  <c r="BJ63" i="45" s="1"/>
  <c r="BM86" i="34"/>
  <c r="BK41" i="45" s="1"/>
  <c r="BK63" i="45" s="1"/>
  <c r="BP86" i="34"/>
  <c r="BN41" i="45" s="1"/>
  <c r="BN63" i="45" s="1"/>
  <c r="BG86" i="34"/>
  <c r="BE41" i="45" s="1"/>
  <c r="BE63" i="45" s="1"/>
  <c r="BI86" i="34"/>
  <c r="BG41" i="45" s="1"/>
  <c r="BG63" i="45" s="1"/>
  <c r="BA86" i="34"/>
  <c r="AY41" i="45" s="1"/>
  <c r="AY63" i="45" s="1"/>
  <c r="BJ86" i="34"/>
  <c r="BH41" i="45" s="1"/>
  <c r="BH63" i="45" s="1"/>
  <c r="AK86" i="34"/>
  <c r="AI41" i="45" s="1"/>
  <c r="AI63" i="45" s="1"/>
  <c r="AX86" i="34"/>
  <c r="AV41" i="45" s="1"/>
  <c r="AV63" i="45" s="1"/>
  <c r="BO86" i="34"/>
  <c r="BM41" i="45" s="1"/>
  <c r="BM63" i="45" s="1"/>
  <c r="BH86" i="34"/>
  <c r="BF41" i="45" s="1"/>
  <c r="BF63" i="45" s="1"/>
  <c r="AR140" i="34"/>
  <c r="AR48" i="36"/>
  <c r="AR136" i="34"/>
  <c r="AR88" i="34"/>
  <c r="AP44" i="45" s="1"/>
  <c r="AZ140" i="34"/>
  <c r="AZ48" i="36"/>
  <c r="AZ136" i="34"/>
  <c r="AZ88" i="34"/>
  <c r="AX44" i="45" s="1"/>
  <c r="AJ140" i="34"/>
  <c r="AJ136" i="34"/>
  <c r="AJ48" i="36"/>
  <c r="AJ88" i="34"/>
  <c r="AH44" i="45" s="1"/>
  <c r="AP48" i="36"/>
  <c r="AP140" i="34"/>
  <c r="AP136" i="34"/>
  <c r="AP88" i="34"/>
  <c r="AN44" i="45" s="1"/>
  <c r="AW136" i="34"/>
  <c r="AW48" i="36"/>
  <c r="AW88" i="34"/>
  <c r="AU44" i="45" s="1"/>
  <c r="AW140" i="34"/>
  <c r="AK88" i="34"/>
  <c r="AI44" i="45" s="1"/>
  <c r="AK136" i="34"/>
  <c r="AK48" i="36"/>
  <c r="AK140" i="34"/>
  <c r="BI48" i="36"/>
  <c r="BI140" i="34"/>
  <c r="BI88" i="34"/>
  <c r="BG44" i="45" s="1"/>
  <c r="BI136" i="34"/>
  <c r="AP46" i="36"/>
  <c r="AP87" i="34" s="1"/>
  <c r="AN42" i="45" s="1"/>
  <c r="AN64" i="45" s="1"/>
  <c r="AK46" i="36"/>
  <c r="AK87" i="34" s="1"/>
  <c r="AI42" i="45" s="1"/>
  <c r="AI64" i="45" s="1"/>
  <c r="AU46" i="36"/>
  <c r="AU87" i="34" s="1"/>
  <c r="AS42" i="45" s="1"/>
  <c r="AS64" i="45" s="1"/>
  <c r="AT46" i="36"/>
  <c r="AT87" i="34" s="1"/>
  <c r="AR42" i="45" s="1"/>
  <c r="AR64" i="45" s="1"/>
  <c r="AR46" i="36"/>
  <c r="AR87" i="34" s="1"/>
  <c r="AP42" i="45" s="1"/>
  <c r="AP64" i="45" s="1"/>
  <c r="AM46" i="36"/>
  <c r="AM87" i="34" s="1"/>
  <c r="AK42" i="45" s="1"/>
  <c r="AK64" i="45" s="1"/>
  <c r="AJ46" i="36"/>
  <c r="AJ87" i="34" s="1"/>
  <c r="AH42" i="45" s="1"/>
  <c r="AH64" i="45" s="1"/>
  <c r="AS46" i="36"/>
  <c r="AS87" i="34" s="1"/>
  <c r="AQ42" i="45" s="1"/>
  <c r="AQ64" i="45" s="1"/>
  <c r="AW46" i="36"/>
  <c r="AW87" i="34" s="1"/>
  <c r="AU42" i="45" s="1"/>
  <c r="AU64" i="45" s="1"/>
  <c r="AY46" i="36"/>
  <c r="AY87" i="34" s="1"/>
  <c r="AW42" i="45" s="1"/>
  <c r="AW64" i="45" s="1"/>
  <c r="AZ46" i="36"/>
  <c r="AZ87" i="34" s="1"/>
  <c r="AX42" i="45" s="1"/>
  <c r="AX64" i="45" s="1"/>
  <c r="AO46" i="36"/>
  <c r="AO87" i="34" s="1"/>
  <c r="AM42" i="45" s="1"/>
  <c r="AM64" i="45" s="1"/>
  <c r="AQ46" i="36"/>
  <c r="AQ87" i="34" s="1"/>
  <c r="AO42" i="45" s="1"/>
  <c r="AO64" i="45" s="1"/>
  <c r="AN46" i="36"/>
  <c r="AN87" i="34" s="1"/>
  <c r="AL42" i="45" s="1"/>
  <c r="AL64" i="45" s="1"/>
  <c r="BB46" i="36"/>
  <c r="BB87" i="34" s="1"/>
  <c r="AZ42" i="45" s="1"/>
  <c r="AZ64" i="45" s="1"/>
  <c r="BJ46" i="36"/>
  <c r="BJ87" i="34" s="1"/>
  <c r="BH42" i="45" s="1"/>
  <c r="BH64" i="45" s="1"/>
  <c r="BC46" i="36"/>
  <c r="BC87" i="34" s="1"/>
  <c r="BA42" i="45" s="1"/>
  <c r="BA64" i="45" s="1"/>
  <c r="BH46" i="36"/>
  <c r="BH87" i="34" s="1"/>
  <c r="BF42" i="45" s="1"/>
  <c r="BF64" i="45" s="1"/>
  <c r="BM46" i="36"/>
  <c r="BM87" i="34" s="1"/>
  <c r="BK42" i="45" s="1"/>
  <c r="BK64" i="45" s="1"/>
  <c r="AL46" i="36"/>
  <c r="AL87" i="34" s="1"/>
  <c r="AJ42" i="45" s="1"/>
  <c r="AJ64" i="45" s="1"/>
  <c r="BE46" i="36"/>
  <c r="BE87" i="34" s="1"/>
  <c r="BC42" i="45" s="1"/>
  <c r="BC64" i="45" s="1"/>
  <c r="AX46" i="36"/>
  <c r="AX87" i="34" s="1"/>
  <c r="AV42" i="45" s="1"/>
  <c r="AV64" i="45" s="1"/>
  <c r="BA46" i="36"/>
  <c r="BA87" i="34" s="1"/>
  <c r="AY42" i="45" s="1"/>
  <c r="AY64" i="45" s="1"/>
  <c r="BK46" i="36"/>
  <c r="BK87" i="34" s="1"/>
  <c r="BI42" i="45" s="1"/>
  <c r="BI64" i="45" s="1"/>
  <c r="AV46" i="36"/>
  <c r="AV87" i="34" s="1"/>
  <c r="AT42" i="45" s="1"/>
  <c r="AT64" i="45" s="1"/>
  <c r="BN46" i="36"/>
  <c r="BN87" i="34" s="1"/>
  <c r="BL42" i="45" s="1"/>
  <c r="BL64" i="45" s="1"/>
  <c r="BI46" i="36"/>
  <c r="BI87" i="34" s="1"/>
  <c r="BG42" i="45" s="1"/>
  <c r="BG64" i="45" s="1"/>
  <c r="BF46" i="36"/>
  <c r="BF87" i="34" s="1"/>
  <c r="BD42" i="45" s="1"/>
  <c r="BD64" i="45" s="1"/>
  <c r="BP46" i="36"/>
  <c r="BP87" i="34" s="1"/>
  <c r="BN42" i="45" s="1"/>
  <c r="BN64" i="45" s="1"/>
  <c r="BD46" i="36"/>
  <c r="BD87" i="34" s="1"/>
  <c r="BB42" i="45" s="1"/>
  <c r="BB64" i="45" s="1"/>
  <c r="BG46" i="36"/>
  <c r="BG87" i="34" s="1"/>
  <c r="BE42" i="45" s="1"/>
  <c r="BE64" i="45" s="1"/>
  <c r="BL46" i="36"/>
  <c r="BL87" i="34" s="1"/>
  <c r="BJ42" i="45" s="1"/>
  <c r="BJ64" i="45" s="1"/>
  <c r="BO46" i="36"/>
  <c r="BO87" i="34" s="1"/>
  <c r="BM42" i="45" s="1"/>
  <c r="BM64" i="45" s="1"/>
  <c r="BO88" i="34"/>
  <c r="BM44" i="45" s="1"/>
  <c r="BO136" i="34"/>
  <c r="BO140" i="34"/>
  <c r="BO48" i="36"/>
  <c r="BD136" i="34"/>
  <c r="BD88" i="34"/>
  <c r="BB44" i="45" s="1"/>
  <c r="BD140" i="34"/>
  <c r="BD48" i="36"/>
  <c r="BE48" i="36"/>
  <c r="BE88" i="34"/>
  <c r="BC44" i="45" s="1"/>
  <c r="BE140" i="34"/>
  <c r="BE136" i="34"/>
  <c r="BC48" i="36"/>
  <c r="BC136" i="34"/>
  <c r="BC140" i="34"/>
  <c r="BC88" i="34"/>
  <c r="BA44" i="45" s="1"/>
  <c r="AV88" i="34"/>
  <c r="AT44" i="45" s="1"/>
  <c r="AV48" i="36"/>
  <c r="AV140" i="34"/>
  <c r="AV136" i="34"/>
  <c r="AM136" i="34"/>
  <c r="AM140" i="34"/>
  <c r="AM48" i="36"/>
  <c r="AM88" i="34"/>
  <c r="AK44" i="45" s="1"/>
  <c r="AN88" i="34"/>
  <c r="AL44" i="45" s="1"/>
  <c r="AN48" i="36"/>
  <c r="AN140" i="34"/>
  <c r="AN136" i="34"/>
  <c r="BA137" i="34" l="1"/>
  <c r="BA141" i="34"/>
  <c r="AG141" i="34"/>
  <c r="AG89" i="34"/>
  <c r="AE45" i="45" s="1"/>
  <c r="AG137" i="34"/>
  <c r="AE50" i="45" s="1"/>
  <c r="AF141" i="34"/>
  <c r="AF89" i="34"/>
  <c r="AD45" i="45" s="1"/>
  <c r="AF137" i="34"/>
  <c r="AD50" i="45" s="1"/>
  <c r="AE137" i="34"/>
  <c r="AC50" i="45" s="1"/>
  <c r="AE89" i="34"/>
  <c r="AC45" i="45" s="1"/>
  <c r="AE141" i="34"/>
  <c r="AD137" i="34"/>
  <c r="AB50" i="45" s="1"/>
  <c r="AD89" i="34"/>
  <c r="AB45" i="45" s="1"/>
  <c r="AD141" i="34"/>
  <c r="AI137" i="34"/>
  <c r="AG50" i="45" s="1"/>
  <c r="AI141" i="34"/>
  <c r="AI89" i="34"/>
  <c r="AG45" i="45" s="1"/>
  <c r="AH89" i="34"/>
  <c r="AF45" i="45" s="1"/>
  <c r="AH137" i="34"/>
  <c r="AF50" i="45" s="1"/>
  <c r="AH141" i="34"/>
  <c r="AT141" i="34"/>
  <c r="AT89" i="34"/>
  <c r="AR45" i="45" s="1"/>
  <c r="AT137" i="34"/>
  <c r="AR50" i="45" s="1"/>
  <c r="BC137" i="34"/>
  <c r="BC141" i="34"/>
  <c r="BC89" i="34"/>
  <c r="BE141" i="34"/>
  <c r="BE137" i="34"/>
  <c r="BE89" i="34"/>
  <c r="BI137" i="34"/>
  <c r="BI141" i="34"/>
  <c r="BI89" i="34"/>
  <c r="AP137" i="34"/>
  <c r="AN50" i="45" s="1"/>
  <c r="AP141" i="34"/>
  <c r="AP89" i="34"/>
  <c r="AN45" i="45" s="1"/>
  <c r="BN141" i="34"/>
  <c r="BN137" i="34"/>
  <c r="BN89" i="34"/>
  <c r="AL137" i="34"/>
  <c r="AJ50" i="45" s="1"/>
  <c r="AL141" i="34"/>
  <c r="AL89" i="34"/>
  <c r="AJ45" i="45" s="1"/>
  <c r="BP137" i="34"/>
  <c r="BP89" i="34"/>
  <c r="BP141" i="34"/>
  <c r="BJ137" i="34"/>
  <c r="BJ89" i="34"/>
  <c r="BJ141" i="34"/>
  <c r="BH137" i="34"/>
  <c r="BH89" i="34"/>
  <c r="BH141" i="34"/>
  <c r="BB141" i="34"/>
  <c r="BB137" i="34"/>
  <c r="BB89" i="34"/>
  <c r="AO137" i="34"/>
  <c r="AM50" i="45" s="1"/>
  <c r="AO141" i="34"/>
  <c r="AO89" i="34"/>
  <c r="AM45" i="45" s="1"/>
  <c r="BL137" i="34"/>
  <c r="BL141" i="34"/>
  <c r="BL89" i="34"/>
  <c r="BO137" i="34"/>
  <c r="BO141" i="34"/>
  <c r="BO89" i="34"/>
  <c r="AY141" i="34"/>
  <c r="AY137" i="34"/>
  <c r="AY89" i="34"/>
  <c r="BK137" i="34"/>
  <c r="BK141" i="34"/>
  <c r="BK89" i="34"/>
  <c r="AM141" i="34"/>
  <c r="AM137" i="34"/>
  <c r="AK50" i="45" s="1"/>
  <c r="AM89" i="34"/>
  <c r="AK45" i="45" s="1"/>
  <c r="AK137" i="34"/>
  <c r="AI50" i="45" s="1"/>
  <c r="AK141" i="34"/>
  <c r="AK89" i="34"/>
  <c r="AI45" i="45" s="1"/>
  <c r="AJ141" i="34"/>
  <c r="AJ137" i="34"/>
  <c r="AH50" i="45" s="1"/>
  <c r="AJ89" i="34"/>
  <c r="AH45" i="45" s="1"/>
  <c r="AS137" i="34"/>
  <c r="AQ50" i="45" s="1"/>
  <c r="AS141" i="34"/>
  <c r="AS89" i="34"/>
  <c r="AQ45" i="45" s="1"/>
  <c r="BF137" i="34"/>
  <c r="BF141" i="34"/>
  <c r="BF89" i="34"/>
  <c r="AU137" i="34"/>
  <c r="AS50" i="45" s="1"/>
  <c r="AU141" i="34"/>
  <c r="AU89" i="34"/>
  <c r="AS45" i="45" s="1"/>
  <c r="BD137" i="34"/>
  <c r="BD141" i="34"/>
  <c r="BD89" i="34"/>
  <c r="AN141" i="34"/>
  <c r="AN137" i="34"/>
  <c r="AL50" i="45" s="1"/>
  <c r="AN89" i="34"/>
  <c r="AL45" i="45" s="1"/>
  <c r="AV137" i="34"/>
  <c r="AT50" i="45" s="1"/>
  <c r="AV141" i="34"/>
  <c r="AV89" i="34"/>
  <c r="AT45" i="45" s="1"/>
  <c r="AW137" i="34"/>
  <c r="AW141" i="34"/>
  <c r="AW89" i="34"/>
  <c r="AZ141" i="34"/>
  <c r="AZ137" i="34"/>
  <c r="AZ89" i="34"/>
  <c r="AR137" i="34"/>
  <c r="AP50" i="45" s="1"/>
  <c r="AR141" i="34"/>
  <c r="AR89" i="34"/>
  <c r="AP45" i="45" s="1"/>
  <c r="AX141" i="34"/>
  <c r="AX137" i="34"/>
  <c r="AX89" i="34"/>
  <c r="BM137" i="34"/>
  <c r="BM141" i="34"/>
  <c r="BM89" i="34"/>
  <c r="BG137" i="34"/>
  <c r="BG141" i="34"/>
  <c r="BG89" i="34"/>
  <c r="AQ141" i="34"/>
  <c r="AQ137" i="34"/>
  <c r="AO50" i="45" s="1"/>
  <c r="AQ89" i="34"/>
  <c r="AO45" i="45" s="1"/>
  <c r="AK43" i="57"/>
  <c r="AJ43" i="57"/>
  <c r="AE84" i="36" l="1"/>
  <c r="AE85" i="36" s="1"/>
  <c r="AH84" i="36"/>
  <c r="AH85" i="36" s="1"/>
  <c r="AF84" i="36"/>
  <c r="AF85" i="36" s="1"/>
  <c r="AG84" i="36"/>
  <c r="AG85" i="36" s="1"/>
  <c r="AD84" i="36"/>
  <c r="AD85" i="36" s="1"/>
  <c r="AI84" i="36"/>
  <c r="AI85" i="36" s="1"/>
  <c r="AQ84" i="36"/>
  <c r="AQ85" i="36" s="1"/>
  <c r="AT84" i="36"/>
  <c r="AT85" i="36" s="1"/>
  <c r="AL84" i="36"/>
  <c r="AL85" i="36" s="1"/>
  <c r="AM84" i="36"/>
  <c r="AM85" i="36" s="1"/>
  <c r="AS84" i="36"/>
  <c r="AS85" i="36" s="1"/>
  <c r="AO84" i="36"/>
  <c r="AO85" i="36" s="1"/>
  <c r="AN84" i="36"/>
  <c r="AN85" i="36" s="1"/>
  <c r="AU84" i="36"/>
  <c r="AU85" i="36" s="1"/>
  <c r="AK84" i="36"/>
  <c r="AK85" i="36" s="1"/>
  <c r="AR84" i="36"/>
  <c r="AR85" i="36" s="1"/>
  <c r="AJ84" i="36"/>
  <c r="AJ85" i="36" s="1"/>
  <c r="AP84" i="36"/>
  <c r="AP85" i="36" s="1"/>
  <c r="AV84" i="36" l="1"/>
  <c r="AV85" i="36" s="1"/>
  <c r="AV90" i="34" s="1"/>
  <c r="AT46" i="45" s="1"/>
  <c r="AT43" i="45" s="1"/>
  <c r="AT65" i="45" s="1"/>
  <c r="AF90" i="34"/>
  <c r="AD46" i="45" s="1"/>
  <c r="AD43" i="45" s="1"/>
  <c r="AD65" i="45" s="1"/>
  <c r="AF144" i="34"/>
  <c r="AD51" i="45" s="1"/>
  <c r="AD49" i="45" s="1"/>
  <c r="AD66" i="45" s="1"/>
  <c r="AI144" i="34"/>
  <c r="AG51" i="45" s="1"/>
  <c r="AG49" i="45" s="1"/>
  <c r="AG66" i="45" s="1"/>
  <c r="AI90" i="34"/>
  <c r="AG46" i="45" s="1"/>
  <c r="AG43" i="45" s="1"/>
  <c r="AG65" i="45" s="1"/>
  <c r="AH90" i="34"/>
  <c r="AF46" i="45" s="1"/>
  <c r="AF43" i="45" s="1"/>
  <c r="AF65" i="45" s="1"/>
  <c r="AH144" i="34"/>
  <c r="AF51" i="45" s="1"/>
  <c r="AF49" i="45" s="1"/>
  <c r="AF66" i="45" s="1"/>
  <c r="AD144" i="34"/>
  <c r="AB51" i="45" s="1"/>
  <c r="AB49" i="45" s="1"/>
  <c r="AB66" i="45" s="1"/>
  <c r="AD90" i="34"/>
  <c r="AB46" i="45" s="1"/>
  <c r="AB43" i="45" s="1"/>
  <c r="AB65" i="45" s="1"/>
  <c r="AE90" i="34"/>
  <c r="AC46" i="45" s="1"/>
  <c r="AC43" i="45" s="1"/>
  <c r="AC65" i="45" s="1"/>
  <c r="AE144" i="34"/>
  <c r="AC51" i="45" s="1"/>
  <c r="AC49" i="45" s="1"/>
  <c r="AC66" i="45" s="1"/>
  <c r="AG90" i="34"/>
  <c r="AE46" i="45" s="1"/>
  <c r="AE43" i="45" s="1"/>
  <c r="AE65" i="45" s="1"/>
  <c r="AG144" i="34"/>
  <c r="AE51" i="45" s="1"/>
  <c r="AE49" i="45" s="1"/>
  <c r="AE66" i="45" s="1"/>
  <c r="AP144" i="34"/>
  <c r="AN51" i="45" s="1"/>
  <c r="AN49" i="45" s="1"/>
  <c r="AN66" i="45" s="1"/>
  <c r="AP90" i="34"/>
  <c r="AN46" i="45" s="1"/>
  <c r="AN43" i="45" s="1"/>
  <c r="AN65" i="45" s="1"/>
  <c r="AR144" i="34"/>
  <c r="AP51" i="45" s="1"/>
  <c r="AP49" i="45" s="1"/>
  <c r="AP66" i="45" s="1"/>
  <c r="AR90" i="34"/>
  <c r="AP46" i="45" s="1"/>
  <c r="AP43" i="45" s="1"/>
  <c r="AP65" i="45" s="1"/>
  <c r="AU144" i="34"/>
  <c r="AS51" i="45" s="1"/>
  <c r="AS49" i="45" s="1"/>
  <c r="AS66" i="45" s="1"/>
  <c r="AU90" i="34"/>
  <c r="AS46" i="45" s="1"/>
  <c r="AS43" i="45" s="1"/>
  <c r="AS65" i="45" s="1"/>
  <c r="AM144" i="34"/>
  <c r="AK51" i="45" s="1"/>
  <c r="AK49" i="45" s="1"/>
  <c r="AK66" i="45" s="1"/>
  <c r="AM90" i="34"/>
  <c r="AK46" i="45" s="1"/>
  <c r="AK43" i="45" s="1"/>
  <c r="AK65" i="45" s="1"/>
  <c r="AQ90" i="34"/>
  <c r="AO46" i="45" s="1"/>
  <c r="AO43" i="45" s="1"/>
  <c r="AO65" i="45" s="1"/>
  <c r="AQ144" i="34"/>
  <c r="AO51" i="45" s="1"/>
  <c r="AO49" i="45" s="1"/>
  <c r="AO66" i="45" s="1"/>
  <c r="AN144" i="34"/>
  <c r="AL51" i="45" s="1"/>
  <c r="AL49" i="45" s="1"/>
  <c r="AL66" i="45" s="1"/>
  <c r="AN90" i="34"/>
  <c r="AL46" i="45" s="1"/>
  <c r="AL43" i="45" s="1"/>
  <c r="AL65" i="45" s="1"/>
  <c r="AK144" i="34"/>
  <c r="AI51" i="45" s="1"/>
  <c r="AI49" i="45" s="1"/>
  <c r="AI66" i="45" s="1"/>
  <c r="AK90" i="34"/>
  <c r="AI46" i="45" s="1"/>
  <c r="AI43" i="45" s="1"/>
  <c r="AI65" i="45" s="1"/>
  <c r="AO90" i="34"/>
  <c r="AM46" i="45" s="1"/>
  <c r="AM43" i="45" s="1"/>
  <c r="AM65" i="45" s="1"/>
  <c r="AO144" i="34"/>
  <c r="AM51" i="45" s="1"/>
  <c r="AM49" i="45" s="1"/>
  <c r="AM66" i="45" s="1"/>
  <c r="AT90" i="34"/>
  <c r="AR46" i="45" s="1"/>
  <c r="AR43" i="45" s="1"/>
  <c r="AR65" i="45" s="1"/>
  <c r="AT144" i="34"/>
  <c r="AR51" i="45" s="1"/>
  <c r="AR49" i="45" s="1"/>
  <c r="AR66" i="45" s="1"/>
  <c r="AJ144" i="34"/>
  <c r="AH51" i="45" s="1"/>
  <c r="AH49" i="45" s="1"/>
  <c r="AH66" i="45" s="1"/>
  <c r="AJ90" i="34"/>
  <c r="AH46" i="45" s="1"/>
  <c r="AH43" i="45" s="1"/>
  <c r="AH65" i="45" s="1"/>
  <c r="AS144" i="34"/>
  <c r="AQ51" i="45" s="1"/>
  <c r="AQ49" i="45" s="1"/>
  <c r="AQ66" i="45" s="1"/>
  <c r="AS90" i="34"/>
  <c r="AQ46" i="45" s="1"/>
  <c r="AQ43" i="45" s="1"/>
  <c r="AQ65" i="45" s="1"/>
  <c r="AL90" i="34"/>
  <c r="AJ46" i="45" s="1"/>
  <c r="AJ43" i="45" s="1"/>
  <c r="AJ65" i="45" s="1"/>
  <c r="AL144" i="34"/>
  <c r="AJ51" i="45" s="1"/>
  <c r="AJ49" i="45" s="1"/>
  <c r="AJ66" i="45" s="1"/>
  <c r="AV144" i="34" l="1"/>
  <c r="AT51" i="45" s="1"/>
  <c r="AT49" i="45" s="1"/>
  <c r="AT66" i="45" s="1"/>
  <c r="AW84" i="36"/>
  <c r="AW85" i="36" s="1"/>
  <c r="AC72" i="45"/>
  <c r="AC73" i="45" s="1"/>
  <c r="AC77" i="45" s="1"/>
  <c r="AE72" i="45"/>
  <c r="AE73" i="45" s="1"/>
  <c r="AE77" i="45" s="1"/>
  <c r="AB72" i="45"/>
  <c r="AB73" i="45" s="1"/>
  <c r="AB77" i="45" s="1"/>
  <c r="AG72" i="45"/>
  <c r="AG73" i="45" s="1"/>
  <c r="AG77" i="45" s="1"/>
  <c r="AF72" i="45"/>
  <c r="AF73" i="45" s="1"/>
  <c r="AF77" i="45" s="1"/>
  <c r="AD72" i="45"/>
  <c r="AD73" i="45" s="1"/>
  <c r="AD77" i="45" s="1"/>
  <c r="BM53" i="36"/>
  <c r="BB7" i="34"/>
  <c r="AZ5" i="45" s="1"/>
  <c r="AZ4" i="45" s="1"/>
  <c r="AZ58" i="45" s="1"/>
  <c r="BE160" i="34"/>
  <c r="BC53" i="45" s="1"/>
  <c r="AY39" i="34"/>
  <c r="AW20" i="45" s="1"/>
  <c r="AW19" i="45" s="1"/>
  <c r="AW60" i="45" s="1"/>
  <c r="BH176" i="34"/>
  <c r="BF54" i="45" s="1"/>
  <c r="AW53" i="36"/>
  <c r="AW94" i="34" s="1"/>
  <c r="AU45" i="45" s="1"/>
  <c r="BJ160" i="34"/>
  <c r="BH53" i="45" s="1"/>
  <c r="BG53" i="36"/>
  <c r="BA53" i="36"/>
  <c r="BI53" i="36"/>
  <c r="BL53" i="36"/>
  <c r="BL94" i="34" s="1"/>
  <c r="BJ45" i="45" s="1"/>
  <c r="AW144" i="34" l="1"/>
  <c r="AW90" i="34"/>
  <c r="AU46" i="45" s="1"/>
  <c r="AX84" i="36"/>
  <c r="AX85" i="36" s="1"/>
  <c r="BE69" i="36"/>
  <c r="BE139" i="34" s="1"/>
  <c r="BI94" i="34"/>
  <c r="BG45" i="45" s="1"/>
  <c r="BI142" i="34"/>
  <c r="BJ53" i="36"/>
  <c r="BJ94" i="34" s="1"/>
  <c r="BH45" i="45" s="1"/>
  <c r="AY53" i="36"/>
  <c r="AY142" i="34" s="1"/>
  <c r="BA142" i="34"/>
  <c r="BA138" i="34"/>
  <c r="BA94" i="34"/>
  <c r="AY45" i="45" s="1"/>
  <c r="BG142" i="34"/>
  <c r="BG94" i="34"/>
  <c r="BE45" i="45" s="1"/>
  <c r="BG138" i="34"/>
  <c r="BI21" i="34"/>
  <c r="BG12" i="45" s="1"/>
  <c r="BG11" i="45" s="1"/>
  <c r="BG59" i="45" s="1"/>
  <c r="BI176" i="34"/>
  <c r="BG54" i="45" s="1"/>
  <c r="BI39" i="34"/>
  <c r="BG20" i="45" s="1"/>
  <c r="BG19" i="45" s="1"/>
  <c r="BG60" i="45" s="1"/>
  <c r="BI4" i="36"/>
  <c r="BI7" i="34"/>
  <c r="BG5" i="45" s="1"/>
  <c r="BG4" i="45" s="1"/>
  <c r="BG58" i="45" s="1"/>
  <c r="BI160" i="34"/>
  <c r="BG53" i="45" s="1"/>
  <c r="BI69" i="36"/>
  <c r="BC4" i="36"/>
  <c r="BC69" i="36"/>
  <c r="BC21" i="34"/>
  <c r="BA12" i="45" s="1"/>
  <c r="BA11" i="45" s="1"/>
  <c r="BA59" i="45" s="1"/>
  <c r="BC176" i="34"/>
  <c r="BA54" i="45" s="1"/>
  <c r="BC39" i="34"/>
  <c r="BA20" i="45" s="1"/>
  <c r="BA19" i="45" s="1"/>
  <c r="BA60" i="45" s="1"/>
  <c r="BC7" i="34"/>
  <c r="BA5" i="45" s="1"/>
  <c r="BA4" i="45" s="1"/>
  <c r="BA58" i="45" s="1"/>
  <c r="BC53" i="36"/>
  <c r="BP4" i="36"/>
  <c r="BP21" i="34"/>
  <c r="BN12" i="45" s="1"/>
  <c r="BN11" i="45" s="1"/>
  <c r="BN59" i="45" s="1"/>
  <c r="BP69" i="36"/>
  <c r="BP7" i="34"/>
  <c r="BN5" i="45" s="1"/>
  <c r="BN4" i="45" s="1"/>
  <c r="BN58" i="45" s="1"/>
  <c r="BP160" i="34"/>
  <c r="BN53" i="45" s="1"/>
  <c r="BP176" i="34"/>
  <c r="BN54" i="45" s="1"/>
  <c r="BP39" i="34"/>
  <c r="BN20" i="45" s="1"/>
  <c r="BN19" i="45" s="1"/>
  <c r="BN60" i="45" s="1"/>
  <c r="BO39" i="34"/>
  <c r="BM20" i="45" s="1"/>
  <c r="BM19" i="45" s="1"/>
  <c r="BM60" i="45" s="1"/>
  <c r="BO4" i="36"/>
  <c r="BO69" i="36"/>
  <c r="BO7" i="34"/>
  <c r="BM5" i="45" s="1"/>
  <c r="BM4" i="45" s="1"/>
  <c r="BM58" i="45" s="1"/>
  <c r="BO21" i="34"/>
  <c r="BM12" i="45" s="1"/>
  <c r="BM11" i="45" s="1"/>
  <c r="BM59" i="45" s="1"/>
  <c r="BO160" i="34"/>
  <c r="BM53" i="45" s="1"/>
  <c r="BO176" i="34"/>
  <c r="BM54" i="45" s="1"/>
  <c r="BK4" i="36"/>
  <c r="BK176" i="34"/>
  <c r="BI54" i="45" s="1"/>
  <c r="BK7" i="34"/>
  <c r="BI5" i="45" s="1"/>
  <c r="BI4" i="45" s="1"/>
  <c r="BI58" i="45" s="1"/>
  <c r="BK160" i="34"/>
  <c r="BI53" i="45" s="1"/>
  <c r="BK21" i="34"/>
  <c r="BI12" i="45" s="1"/>
  <c r="BI11" i="45" s="1"/>
  <c r="BI59" i="45" s="1"/>
  <c r="BK39" i="34"/>
  <c r="BI20" i="45" s="1"/>
  <c r="BI19" i="45" s="1"/>
  <c r="BI60" i="45" s="1"/>
  <c r="BK69" i="36"/>
  <c r="BN4" i="36"/>
  <c r="BN7" i="34"/>
  <c r="BL5" i="45" s="1"/>
  <c r="BL4" i="45" s="1"/>
  <c r="BL58" i="45" s="1"/>
  <c r="BN39" i="34"/>
  <c r="BL20" i="45" s="1"/>
  <c r="BL19" i="45" s="1"/>
  <c r="BL60" i="45" s="1"/>
  <c r="BN21" i="34"/>
  <c r="BL12" i="45" s="1"/>
  <c r="BL11" i="45" s="1"/>
  <c r="BL59" i="45" s="1"/>
  <c r="BN176" i="34"/>
  <c r="BL54" i="45" s="1"/>
  <c r="BN69" i="36"/>
  <c r="BN160" i="34"/>
  <c r="BL53" i="45" s="1"/>
  <c r="BL142" i="34"/>
  <c r="BL138" i="34"/>
  <c r="BL4" i="36"/>
  <c r="BL7" i="34"/>
  <c r="BJ5" i="45" s="1"/>
  <c r="BJ4" i="45" s="1"/>
  <c r="BJ58" i="45" s="1"/>
  <c r="BL176" i="34"/>
  <c r="BJ54" i="45" s="1"/>
  <c r="BL69" i="36"/>
  <c r="BL21" i="34"/>
  <c r="BJ12" i="45" s="1"/>
  <c r="BJ11" i="45" s="1"/>
  <c r="BJ59" i="45" s="1"/>
  <c r="BL39" i="34"/>
  <c r="BJ20" i="45" s="1"/>
  <c r="BJ19" i="45" s="1"/>
  <c r="BJ60" i="45" s="1"/>
  <c r="BL160" i="34"/>
  <c r="BJ53" i="45" s="1"/>
  <c r="BD7" i="34"/>
  <c r="BB5" i="45" s="1"/>
  <c r="BB4" i="45" s="1"/>
  <c r="BB58" i="45" s="1"/>
  <c r="BD4" i="36"/>
  <c r="BD176" i="34"/>
  <c r="BB54" i="45" s="1"/>
  <c r="BD21" i="34"/>
  <c r="BB12" i="45" s="1"/>
  <c r="BB11" i="45" s="1"/>
  <c r="BB59" i="45" s="1"/>
  <c r="BD69" i="36"/>
  <c r="BD39" i="34"/>
  <c r="BB20" i="45" s="1"/>
  <c r="BB19" i="45" s="1"/>
  <c r="BB60" i="45" s="1"/>
  <c r="BD160" i="34"/>
  <c r="BB53" i="45" s="1"/>
  <c r="BK53" i="36"/>
  <c r="BI138" i="34"/>
  <c r="BN53" i="36"/>
  <c r="AY138" i="34"/>
  <c r="BM138" i="34"/>
  <c r="BM142" i="34"/>
  <c r="BM94" i="34"/>
  <c r="BK45" i="45" s="1"/>
  <c r="BA4" i="36"/>
  <c r="BA69" i="36"/>
  <c r="BA21" i="34"/>
  <c r="AY12" i="45" s="1"/>
  <c r="AY11" i="45" s="1"/>
  <c r="AY59" i="45" s="1"/>
  <c r="BA7" i="34"/>
  <c r="AY5" i="45" s="1"/>
  <c r="AY4" i="45" s="1"/>
  <c r="AY58" i="45" s="1"/>
  <c r="BA176" i="34"/>
  <c r="AY54" i="45" s="1"/>
  <c r="BA160" i="34"/>
  <c r="AY53" i="45" s="1"/>
  <c r="BA39" i="34"/>
  <c r="AY20" i="45" s="1"/>
  <c r="AY19" i="45" s="1"/>
  <c r="AY60" i="45" s="1"/>
  <c r="BG176" i="34"/>
  <c r="BE54" i="45" s="1"/>
  <c r="BG4" i="36"/>
  <c r="BG69" i="36"/>
  <c r="BG7" i="34"/>
  <c r="BE5" i="45" s="1"/>
  <c r="BE4" i="45" s="1"/>
  <c r="BE58" i="45" s="1"/>
  <c r="BG21" i="34"/>
  <c r="BE12" i="45" s="1"/>
  <c r="BE11" i="45" s="1"/>
  <c r="BE59" i="45" s="1"/>
  <c r="BG160" i="34"/>
  <c r="BE53" i="45" s="1"/>
  <c r="BG39" i="34"/>
  <c r="BE20" i="45" s="1"/>
  <c r="BE19" i="45" s="1"/>
  <c r="BE60" i="45" s="1"/>
  <c r="AW138" i="34"/>
  <c r="AW142" i="34"/>
  <c r="AX176" i="34"/>
  <c r="AV54" i="45" s="1"/>
  <c r="AX39" i="34"/>
  <c r="AV20" i="45" s="1"/>
  <c r="AV19" i="45" s="1"/>
  <c r="AV60" i="45" s="1"/>
  <c r="AX7" i="34"/>
  <c r="AV5" i="45" s="1"/>
  <c r="AV4" i="45" s="1"/>
  <c r="AV58" i="45" s="1"/>
  <c r="AX69" i="36"/>
  <c r="AX21" i="34"/>
  <c r="AV12" i="45" s="1"/>
  <c r="AV11" i="45" s="1"/>
  <c r="AV59" i="45" s="1"/>
  <c r="AX53" i="36"/>
  <c r="AZ21" i="34"/>
  <c r="AX12" i="45" s="1"/>
  <c r="AX11" i="45" s="1"/>
  <c r="AX59" i="45" s="1"/>
  <c r="AZ176" i="34"/>
  <c r="AX54" i="45" s="1"/>
  <c r="AZ69" i="36"/>
  <c r="AZ160" i="34"/>
  <c r="AX53" i="45" s="1"/>
  <c r="AZ53" i="36"/>
  <c r="AZ7" i="34"/>
  <c r="AX5" i="45" s="1"/>
  <c r="AX4" i="45" s="1"/>
  <c r="AX58" i="45" s="1"/>
  <c r="AZ39" i="34"/>
  <c r="AX20" i="45" s="1"/>
  <c r="AX19" i="45" s="1"/>
  <c r="AX60" i="45" s="1"/>
  <c r="BJ4" i="36"/>
  <c r="BJ39" i="34"/>
  <c r="BH20" i="45" s="1"/>
  <c r="BH19" i="45" s="1"/>
  <c r="BH60" i="45" s="1"/>
  <c r="BJ21" i="34"/>
  <c r="BH12" i="45" s="1"/>
  <c r="BH11" i="45" s="1"/>
  <c r="BH59" i="45" s="1"/>
  <c r="BJ7" i="34"/>
  <c r="BH5" i="45" s="1"/>
  <c r="BH4" i="45" s="1"/>
  <c r="BH58" i="45" s="1"/>
  <c r="BJ176" i="34"/>
  <c r="BH54" i="45" s="1"/>
  <c r="BH52" i="45" s="1"/>
  <c r="BH67" i="45" s="1"/>
  <c r="BJ69" i="36"/>
  <c r="BD53" i="36"/>
  <c r="AW21" i="34"/>
  <c r="AU12" i="45" s="1"/>
  <c r="AU11" i="45" s="1"/>
  <c r="AU59" i="45" s="1"/>
  <c r="AW176" i="34"/>
  <c r="AU54" i="45" s="1"/>
  <c r="AW7" i="34"/>
  <c r="AU5" i="45" s="1"/>
  <c r="AU4" i="45" s="1"/>
  <c r="AU58" i="45" s="1"/>
  <c r="AW160" i="34"/>
  <c r="AU53" i="45" s="1"/>
  <c r="AW39" i="34"/>
  <c r="AU20" i="45" s="1"/>
  <c r="AU19" i="45" s="1"/>
  <c r="AU60" i="45" s="1"/>
  <c r="AW69" i="36"/>
  <c r="BP53" i="36"/>
  <c r="BO53" i="36"/>
  <c r="BC160" i="34"/>
  <c r="BA53" i="45" s="1"/>
  <c r="BF4" i="36"/>
  <c r="BF21" i="34"/>
  <c r="BD12" i="45" s="1"/>
  <c r="BD11" i="45" s="1"/>
  <c r="BD59" i="45" s="1"/>
  <c r="BF7" i="34"/>
  <c r="BD5" i="45" s="1"/>
  <c r="BD4" i="45" s="1"/>
  <c r="BD58" i="45" s="1"/>
  <c r="BF176" i="34"/>
  <c r="BD54" i="45" s="1"/>
  <c r="BF160" i="34"/>
  <c r="BD53" i="45" s="1"/>
  <c r="BF39" i="34"/>
  <c r="BD20" i="45" s="1"/>
  <c r="BD19" i="45" s="1"/>
  <c r="BD60" i="45" s="1"/>
  <c r="BF69" i="36"/>
  <c r="BF53" i="36"/>
  <c r="AX160" i="34"/>
  <c r="AV53" i="45" s="1"/>
  <c r="BB53" i="36"/>
  <c r="BM21" i="34"/>
  <c r="BK12" i="45" s="1"/>
  <c r="BK11" i="45" s="1"/>
  <c r="BK59" i="45" s="1"/>
  <c r="BM69" i="36"/>
  <c r="BH21" i="34"/>
  <c r="BF12" i="45" s="1"/>
  <c r="BF11" i="45" s="1"/>
  <c r="BF59" i="45" s="1"/>
  <c r="BB160" i="34"/>
  <c r="AZ53" i="45" s="1"/>
  <c r="BM160" i="34"/>
  <c r="BK53" i="45" s="1"/>
  <c r="BH160" i="34"/>
  <c r="BF53" i="45" s="1"/>
  <c r="BF52" i="45" s="1"/>
  <c r="BF67" i="45" s="1"/>
  <c r="BH53" i="36"/>
  <c r="AY69" i="36"/>
  <c r="AY160" i="34"/>
  <c r="AW53" i="45" s="1"/>
  <c r="AY21" i="34"/>
  <c r="AW12" i="45" s="1"/>
  <c r="AW11" i="45" s="1"/>
  <c r="AW59" i="45" s="1"/>
  <c r="AY176" i="34"/>
  <c r="AW54" i="45" s="1"/>
  <c r="BE176" i="34"/>
  <c r="BC54" i="45" s="1"/>
  <c r="BC52" i="45" s="1"/>
  <c r="BC67" i="45" s="1"/>
  <c r="BE21" i="34"/>
  <c r="BC12" i="45" s="1"/>
  <c r="BC11" i="45" s="1"/>
  <c r="BC59" i="45" s="1"/>
  <c r="BE39" i="34"/>
  <c r="BC20" i="45" s="1"/>
  <c r="BC19" i="45" s="1"/>
  <c r="BC60" i="45" s="1"/>
  <c r="BE4" i="36"/>
  <c r="BH69" i="36"/>
  <c r="BH4" i="36"/>
  <c r="BH7" i="34"/>
  <c r="BF5" i="45" s="1"/>
  <c r="BF4" i="45" s="1"/>
  <c r="BF58" i="45" s="1"/>
  <c r="BH39" i="34"/>
  <c r="BF20" i="45" s="1"/>
  <c r="BF19" i="45" s="1"/>
  <c r="BF60" i="45" s="1"/>
  <c r="AY7" i="34"/>
  <c r="AW5" i="45" s="1"/>
  <c r="AW4" i="45" s="1"/>
  <c r="AW58" i="45" s="1"/>
  <c r="BB4" i="36"/>
  <c r="BB69" i="36"/>
  <c r="BB176" i="34"/>
  <c r="AZ54" i="45" s="1"/>
  <c r="BB21" i="34"/>
  <c r="AZ12" i="45" s="1"/>
  <c r="AZ11" i="45" s="1"/>
  <c r="AZ59" i="45" s="1"/>
  <c r="BB39" i="34"/>
  <c r="AZ20" i="45" s="1"/>
  <c r="AZ19" i="45" s="1"/>
  <c r="AZ60" i="45" s="1"/>
  <c r="BE7" i="34"/>
  <c r="BC5" i="45" s="1"/>
  <c r="BC4" i="45" s="1"/>
  <c r="BC58" i="45" s="1"/>
  <c r="BE53" i="36"/>
  <c r="BM7" i="34"/>
  <c r="BK5" i="45" s="1"/>
  <c r="BK4" i="45" s="1"/>
  <c r="BK58" i="45" s="1"/>
  <c r="BM39" i="34"/>
  <c r="BK20" i="45" s="1"/>
  <c r="BK19" i="45" s="1"/>
  <c r="BK60" i="45" s="1"/>
  <c r="BM176" i="34"/>
  <c r="BK54" i="45" s="1"/>
  <c r="BM4" i="36"/>
  <c r="BG52" i="45" l="1"/>
  <c r="BG67" i="45" s="1"/>
  <c r="BE110" i="34"/>
  <c r="BC47" i="45" s="1"/>
  <c r="BE143" i="34"/>
  <c r="AY94" i="34"/>
  <c r="AW45" i="45" s="1"/>
  <c r="AX90" i="34"/>
  <c r="AV46" i="45" s="1"/>
  <c r="AX144" i="34"/>
  <c r="AY84" i="36"/>
  <c r="AY85" i="36" s="1"/>
  <c r="BE52" i="45"/>
  <c r="BE67" i="45" s="1"/>
  <c r="BB52" i="45"/>
  <c r="BB67" i="45" s="1"/>
  <c r="BJ138" i="34"/>
  <c r="AV52" i="45"/>
  <c r="AV67" i="45" s="1"/>
  <c r="BJ142" i="34"/>
  <c r="BI52" i="45"/>
  <c r="BI67" i="45" s="1"/>
  <c r="AU52" i="45"/>
  <c r="AU67" i="45" s="1"/>
  <c r="AY52" i="45"/>
  <c r="AY67" i="45" s="1"/>
  <c r="BJ52" i="45"/>
  <c r="BJ67" i="45" s="1"/>
  <c r="BN52" i="45"/>
  <c r="BN67" i="45" s="1"/>
  <c r="BD52" i="45"/>
  <c r="BD67" i="45" s="1"/>
  <c r="AW52" i="45"/>
  <c r="AW67" i="45" s="1"/>
  <c r="BM52" i="45"/>
  <c r="BM67" i="45" s="1"/>
  <c r="BA52" i="45"/>
  <c r="BA67" i="45" s="1"/>
  <c r="AX52" i="45"/>
  <c r="AX67" i="45" s="1"/>
  <c r="BB143" i="34"/>
  <c r="BB139" i="34"/>
  <c r="BB110" i="34"/>
  <c r="AZ47" i="45" s="1"/>
  <c r="BK52" i="45"/>
  <c r="BK67" i="45" s="1"/>
  <c r="BF138" i="34"/>
  <c r="BF94" i="34"/>
  <c r="BD45" i="45" s="1"/>
  <c r="BF142" i="34"/>
  <c r="AW143" i="34"/>
  <c r="AU51" i="45" s="1"/>
  <c r="AW139" i="34"/>
  <c r="AU50" i="45" s="1"/>
  <c r="AW110" i="34"/>
  <c r="AU47" i="45" s="1"/>
  <c r="AU43" i="45" s="1"/>
  <c r="AU65" i="45" s="1"/>
  <c r="BJ110" i="34"/>
  <c r="BH47" i="45" s="1"/>
  <c r="BJ139" i="34"/>
  <c r="BJ143" i="34"/>
  <c r="BA139" i="34"/>
  <c r="AY50" i="45" s="1"/>
  <c r="BA143" i="34"/>
  <c r="BA110" i="34"/>
  <c r="AY47" i="45" s="1"/>
  <c r="BD139" i="34"/>
  <c r="BD143" i="34"/>
  <c r="BD110" i="34"/>
  <c r="BB47" i="45" s="1"/>
  <c r="BL52" i="45"/>
  <c r="BL67" i="45" s="1"/>
  <c r="BK143" i="34"/>
  <c r="BK139" i="34"/>
  <c r="BK110" i="34"/>
  <c r="BI47" i="45" s="1"/>
  <c r="BC142" i="34"/>
  <c r="BC138" i="34"/>
  <c r="BC94" i="34"/>
  <c r="BA45" i="45" s="1"/>
  <c r="BI139" i="34"/>
  <c r="BG50" i="45" s="1"/>
  <c r="BI143" i="34"/>
  <c r="BI110" i="34"/>
  <c r="BG47" i="45" s="1"/>
  <c r="BH139" i="34"/>
  <c r="BH143" i="34"/>
  <c r="BH110" i="34"/>
  <c r="BF47" i="45" s="1"/>
  <c r="BM143" i="34"/>
  <c r="BM139" i="34"/>
  <c r="BK50" i="45" s="1"/>
  <c r="BM110" i="34"/>
  <c r="BK47" i="45" s="1"/>
  <c r="AY143" i="34"/>
  <c r="AY110" i="34"/>
  <c r="AW47" i="45" s="1"/>
  <c r="AY139" i="34"/>
  <c r="AW50" i="45" s="1"/>
  <c r="AZ52" i="45"/>
  <c r="AZ67" i="45" s="1"/>
  <c r="BB138" i="34"/>
  <c r="BB142" i="34"/>
  <c r="BB94" i="34"/>
  <c r="AZ45" i="45" s="1"/>
  <c r="BF143" i="34"/>
  <c r="BF110" i="34"/>
  <c r="BD47" i="45" s="1"/>
  <c r="BF139" i="34"/>
  <c r="AZ94" i="34"/>
  <c r="AX45" i="45" s="1"/>
  <c r="AZ138" i="34"/>
  <c r="AZ142" i="34"/>
  <c r="AX138" i="34"/>
  <c r="AX94" i="34"/>
  <c r="AV45" i="45" s="1"/>
  <c r="AX142" i="34"/>
  <c r="BK142" i="34"/>
  <c r="BK94" i="34"/>
  <c r="BI45" i="45" s="1"/>
  <c r="BK138" i="34"/>
  <c r="BN139" i="34"/>
  <c r="BN143" i="34"/>
  <c r="BN110" i="34"/>
  <c r="BL47" i="45" s="1"/>
  <c r="BO143" i="34"/>
  <c r="BO110" i="34"/>
  <c r="BM47" i="45" s="1"/>
  <c r="BO139" i="34"/>
  <c r="BP143" i="34"/>
  <c r="BP110" i="34"/>
  <c r="BN47" i="45" s="1"/>
  <c r="BP139" i="34"/>
  <c r="BO142" i="34"/>
  <c r="BO94" i="34"/>
  <c r="BM45" i="45" s="1"/>
  <c r="BO138" i="34"/>
  <c r="BL110" i="34"/>
  <c r="BJ47" i="45" s="1"/>
  <c r="BL139" i="34"/>
  <c r="BJ50" i="45" s="1"/>
  <c r="BL143" i="34"/>
  <c r="BC110" i="34"/>
  <c r="BA47" i="45" s="1"/>
  <c r="BC139" i="34"/>
  <c r="BC143" i="34"/>
  <c r="BE138" i="34"/>
  <c r="BC50" i="45" s="1"/>
  <c r="BE94" i="34"/>
  <c r="BC45" i="45" s="1"/>
  <c r="BE142" i="34"/>
  <c r="BH142" i="34"/>
  <c r="BH138" i="34"/>
  <c r="BH94" i="34"/>
  <c r="BF45" i="45" s="1"/>
  <c r="BP142" i="34"/>
  <c r="BP94" i="34"/>
  <c r="BN45" i="45" s="1"/>
  <c r="BP138" i="34"/>
  <c r="BD138" i="34"/>
  <c r="BD142" i="34"/>
  <c r="BD94" i="34"/>
  <c r="BB45" i="45" s="1"/>
  <c r="AZ143" i="34"/>
  <c r="AZ139" i="34"/>
  <c r="AZ110" i="34"/>
  <c r="AX47" i="45" s="1"/>
  <c r="AX143" i="34"/>
  <c r="AX139" i="34"/>
  <c r="AX110" i="34"/>
  <c r="AV47" i="45" s="1"/>
  <c r="BG143" i="34"/>
  <c r="BG110" i="34"/>
  <c r="BE47" i="45" s="1"/>
  <c r="BG139" i="34"/>
  <c r="BE50" i="45" s="1"/>
  <c r="BN142" i="34"/>
  <c r="BN138" i="34"/>
  <c r="BN94" i="34"/>
  <c r="BL45" i="45" s="1"/>
  <c r="BH50" i="45" l="1"/>
  <c r="AZ84" i="36"/>
  <c r="AZ85" i="36" s="1"/>
  <c r="AY90" i="34"/>
  <c r="AW46" i="45" s="1"/>
  <c r="AW43" i="45" s="1"/>
  <c r="AW65" i="45" s="1"/>
  <c r="AY144" i="34"/>
  <c r="AW51" i="45" s="1"/>
  <c r="AW49" i="45" s="1"/>
  <c r="AW66" i="45" s="1"/>
  <c r="BF50" i="45"/>
  <c r="BI50" i="45"/>
  <c r="BL50" i="45"/>
  <c r="BN50" i="45"/>
  <c r="BM50" i="45"/>
  <c r="BB50" i="45"/>
  <c r="AZ50" i="45"/>
  <c r="AU49" i="45"/>
  <c r="AU66" i="45" s="1"/>
  <c r="AV43" i="45"/>
  <c r="AV65" i="45" s="1"/>
  <c r="AV50" i="45"/>
  <c r="BA50" i="45"/>
  <c r="AV51" i="45"/>
  <c r="AX50" i="45"/>
  <c r="BD50" i="45"/>
  <c r="AZ90" i="34" l="1"/>
  <c r="AX46" i="45" s="1"/>
  <c r="AX43" i="45" s="1"/>
  <c r="AX65" i="45" s="1"/>
  <c r="AZ144" i="34"/>
  <c r="AX51" i="45" s="1"/>
  <c r="AX49" i="45" s="1"/>
  <c r="AX66" i="45" s="1"/>
  <c r="BA84" i="36"/>
  <c r="BA85" i="36" s="1"/>
  <c r="AV49" i="45"/>
  <c r="AV66" i="45" s="1"/>
  <c r="BA144" i="34" l="1"/>
  <c r="AY51" i="45" s="1"/>
  <c r="AY49" i="45" s="1"/>
  <c r="AY66" i="45" s="1"/>
  <c r="BA90" i="34"/>
  <c r="AY46" i="45" s="1"/>
  <c r="AY43" i="45" s="1"/>
  <c r="AY65" i="45" s="1"/>
  <c r="BB84" i="36"/>
  <c r="BB85" i="36" s="1"/>
  <c r="BB144" i="34" l="1"/>
  <c r="AZ51" i="45" s="1"/>
  <c r="AZ49" i="45" s="1"/>
  <c r="AZ66" i="45" s="1"/>
  <c r="BB90" i="34"/>
  <c r="AZ46" i="45" s="1"/>
  <c r="AZ43" i="45" s="1"/>
  <c r="AZ65" i="45" s="1"/>
  <c r="BC84" i="36"/>
  <c r="BC85" i="36" s="1"/>
  <c r="BC144" i="34" l="1"/>
  <c r="BA51" i="45" s="1"/>
  <c r="BA49" i="45" s="1"/>
  <c r="BA66" i="45" s="1"/>
  <c r="BC90" i="34"/>
  <c r="BA46" i="45" s="1"/>
  <c r="BA43" i="45" s="1"/>
  <c r="BA65" i="45" s="1"/>
  <c r="BD84" i="36"/>
  <c r="BD85" i="36" s="1"/>
  <c r="BE84" i="36" l="1"/>
  <c r="BE85" i="36" s="1"/>
  <c r="BD90" i="34"/>
  <c r="BB46" i="45" s="1"/>
  <c r="BB43" i="45" s="1"/>
  <c r="BB65" i="45" s="1"/>
  <c r="BD144" i="34"/>
  <c r="BB51" i="45" s="1"/>
  <c r="BB49" i="45" s="1"/>
  <c r="BB66" i="45" s="1"/>
  <c r="BE90" i="34" l="1"/>
  <c r="BC46" i="45" s="1"/>
  <c r="BC43" i="45" s="1"/>
  <c r="BC65" i="45" s="1"/>
  <c r="BE144" i="34"/>
  <c r="BC51" i="45" s="1"/>
  <c r="BC49" i="45" s="1"/>
  <c r="BC66" i="45" s="1"/>
  <c r="BF84" i="36"/>
  <c r="BF85" i="36" s="1"/>
  <c r="BF144" i="34" l="1"/>
  <c r="BD51" i="45" s="1"/>
  <c r="BD49" i="45" s="1"/>
  <c r="BD66" i="45" s="1"/>
  <c r="BF90" i="34"/>
  <c r="BD46" i="45" s="1"/>
  <c r="BD43" i="45" s="1"/>
  <c r="BD65" i="45" s="1"/>
  <c r="BG84" i="36"/>
  <c r="BG85" i="36" s="1"/>
  <c r="BG144" i="34" l="1"/>
  <c r="BE51" i="45" s="1"/>
  <c r="BE49" i="45" s="1"/>
  <c r="BE66" i="45" s="1"/>
  <c r="BG90" i="34"/>
  <c r="BE46" i="45" s="1"/>
  <c r="BE43" i="45" s="1"/>
  <c r="BE65" i="45" s="1"/>
  <c r="BH84" i="36"/>
  <c r="BH85" i="36" s="1"/>
  <c r="BH90" i="34" l="1"/>
  <c r="BF46" i="45" s="1"/>
  <c r="BF43" i="45" s="1"/>
  <c r="BF65" i="45" s="1"/>
  <c r="BH144" i="34"/>
  <c r="BF51" i="45" s="1"/>
  <c r="BF49" i="45" s="1"/>
  <c r="BF66" i="45" s="1"/>
  <c r="BI84" i="36"/>
  <c r="BI85" i="36" s="1"/>
  <c r="BI144" i="34" l="1"/>
  <c r="BG51" i="45" s="1"/>
  <c r="BG49" i="45" s="1"/>
  <c r="BG66" i="45" s="1"/>
  <c r="BI90" i="34"/>
  <c r="BG46" i="45" s="1"/>
  <c r="BG43" i="45" s="1"/>
  <c r="BG65" i="45" s="1"/>
  <c r="BJ84" i="36"/>
  <c r="BJ85" i="36" s="1"/>
  <c r="BJ144" i="34" l="1"/>
  <c r="BH51" i="45" s="1"/>
  <c r="BH49" i="45" s="1"/>
  <c r="BH66" i="45" s="1"/>
  <c r="BJ90" i="34"/>
  <c r="BH46" i="45" s="1"/>
  <c r="BH43" i="45" s="1"/>
  <c r="BH65" i="45" s="1"/>
  <c r="BK84" i="36"/>
  <c r="BK85" i="36" s="1"/>
  <c r="BK144" i="34" l="1"/>
  <c r="BI51" i="45" s="1"/>
  <c r="BI49" i="45" s="1"/>
  <c r="BI66" i="45" s="1"/>
  <c r="BK90" i="34"/>
  <c r="BI46" i="45" s="1"/>
  <c r="BI43" i="45" s="1"/>
  <c r="BI65" i="45" s="1"/>
  <c r="BL84" i="36"/>
  <c r="BL85" i="36" s="1"/>
  <c r="BL90" i="34" l="1"/>
  <c r="BJ46" i="45" s="1"/>
  <c r="BJ43" i="45" s="1"/>
  <c r="BJ65" i="45" s="1"/>
  <c r="BL144" i="34"/>
  <c r="BJ51" i="45" s="1"/>
  <c r="BJ49" i="45" s="1"/>
  <c r="BJ66" i="45" s="1"/>
  <c r="BM84" i="36"/>
  <c r="BM85" i="36" s="1"/>
  <c r="BM90" i="34" l="1"/>
  <c r="BK46" i="45" s="1"/>
  <c r="BK43" i="45" s="1"/>
  <c r="BK65" i="45" s="1"/>
  <c r="BM144" i="34"/>
  <c r="BK51" i="45" s="1"/>
  <c r="BK49" i="45" s="1"/>
  <c r="BK66" i="45" s="1"/>
  <c r="BN84" i="36"/>
  <c r="BN85" i="36" s="1"/>
  <c r="BN144" i="34" l="1"/>
  <c r="BL51" i="45" s="1"/>
  <c r="BL49" i="45" s="1"/>
  <c r="BL66" i="45" s="1"/>
  <c r="BN90" i="34"/>
  <c r="BL46" i="45" s="1"/>
  <c r="BL43" i="45" s="1"/>
  <c r="BL65" i="45" s="1"/>
  <c r="BP84" i="36"/>
  <c r="BP85" i="36" s="1"/>
  <c r="BO84" i="36"/>
  <c r="BO85" i="36" s="1"/>
  <c r="BO144" i="34" l="1"/>
  <c r="BM51" i="45" s="1"/>
  <c r="BM49" i="45" s="1"/>
  <c r="BM66" i="45" s="1"/>
  <c r="BO90" i="34"/>
  <c r="BM46" i="45" s="1"/>
  <c r="BM43" i="45" s="1"/>
  <c r="BM65" i="45" s="1"/>
  <c r="BP90" i="34"/>
  <c r="BN46" i="45" s="1"/>
  <c r="BN43" i="45" s="1"/>
  <c r="BN65" i="45" s="1"/>
  <c r="BP144" i="34"/>
  <c r="BN51" i="45" s="1"/>
  <c r="BN49" i="45" s="1"/>
  <c r="BN66"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tc={6704E445-3F8B-48DB-A842-B7D498DA546D}</author>
  </authors>
  <commentList>
    <comment ref="Z6" authorId="0" shapeId="0" xr:uid="{6704E445-3F8B-48DB-A842-B7D498DA546D}">
      <text>
        <t>[Threaded comment]
Your version of Excel allows you to read this threaded comment; however, any edits to it will get removed if the file is opened in a newer version of Excel. Learn more: https://go.microsoft.com/fwlink/?linkid=870924
Comment:
    perhaps remove this?</t>
      </text>
    </comment>
  </commentList>
</comments>
</file>

<file path=xl/sharedStrings.xml><?xml version="1.0" encoding="utf-8"?>
<sst xmlns="http://schemas.openxmlformats.org/spreadsheetml/2006/main" count="2440" uniqueCount="925">
  <si>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</si>
  <si>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</si>
  <si>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</si>
  <si>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</si>
  <si>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</si>
  <si>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</si>
  <si>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</si>
  <si>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</si>
  <si>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</si>
  <si>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</si>
  <si>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</si>
  <si>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</si>
  <si>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</si>
  <si>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</si>
  <si>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</si>
  <si>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</si>
  <si>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</si>
  <si>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</si>
  <si>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</si>
  <si>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</si>
  <si>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</si>
  <si>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</si>
  <si>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</si>
  <si>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</si>
  <si>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</si>
  <si>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</si>
  <si>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</si>
  <si>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</si>
  <si>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</si>
  <si>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</si>
  <si>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</si>
  <si>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</si>
  <si>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</si>
  <si>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</si>
  <si>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</si>
  <si>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</si>
  <si>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</si>
  <si>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</si>
  <si>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</si>
  <si>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</si>
  <si>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</si>
  <si>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</si>
  <si>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</si>
  <si>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</si>
  <si>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</si>
  <si>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</si>
  <si>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</si>
  <si>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</si>
  <si>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</si>
  <si>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</si>
  <si>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</si>
  <si>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</si>
  <si>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</si>
  <si>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</si>
  <si>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</si>
  <si>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</si>
  <si>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</si>
  <si>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</si>
  <si>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</si>
  <si>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</si>
  <si>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</si>
  <si>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</si>
  <si>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</si>
  <si>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</si>
  <si>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</si>
  <si>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</si>
  <si>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</si>
  <si>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</si>
  <si>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</si>
  <si>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</si>
  <si>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</si>
  <si>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</si>
  <si>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</si>
  <si>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</si>
  <si>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</si>
  <si>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</si>
  <si>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</si>
  <si>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</si>
  <si>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</si>
  <si>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</si>
  <si>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</si>
  <si>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</si>
  <si>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</si>
  <si>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</si>
  <si>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</si>
  <si>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</si>
  <si>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</si>
  <si>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</si>
  <si>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</si>
  <si>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</si>
  <si>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</si>
  <si>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</si>
  <si>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</si>
  <si>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</si>
  <si>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</si>
  <si>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</si>
  <si>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</si>
  <si>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</si>
  <si>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</si>
  <si>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</si>
  <si>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</si>
  <si>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</si>
  <si>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</si>
  <si>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</si>
  <si>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</si>
  <si>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</si>
  <si>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</si>
  <si>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</si>
  <si>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</si>
  <si>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</si>
  <si>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</si>
  <si>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</si>
  <si>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</si>
  <si>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</si>
  <si>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</si>
  <si>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</si>
  <si>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</si>
  <si>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</si>
  <si>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</si>
  <si>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</si>
  <si>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</si>
  <si>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</si>
  <si>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</si>
  <si>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</si>
  <si>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</si>
  <si>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</si>
  <si>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</si>
  <si>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</si>
  <si>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</si>
  <si>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</si>
  <si>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</si>
  <si>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</si>
  <si>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</si>
  <si>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</si>
  <si>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</si>
  <si>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</si>
  <si>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</si>
  <si>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</si>
  <si>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</si>
  <si>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</si>
  <si>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</si>
  <si>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</si>
  <si>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</si>
  <si>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</si>
  <si>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</si>
  <si>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</si>
  <si>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</si>
  <si>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</si>
  <si>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</si>
  <si>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</si>
  <si>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</si>
  <si>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</si>
  <si>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</si>
  <si>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</si>
  <si>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</si>
  <si>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</si>
  <si>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</si>
  <si>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</si>
  <si>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</si>
  <si>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</si>
  <si>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</si>
  <si>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</si>
  <si>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</si>
  <si>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</si>
  <si>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</si>
  <si>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</si>
  <si>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</si>
  <si>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</si>
  <si>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</si>
  <si>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</si>
  <si>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</si>
  <si>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</si>
  <si>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</si>
  <si>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</si>
  <si>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</si>
  <si>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</si>
  <si>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</si>
  <si>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</si>
  <si>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</si>
  <si>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</si>
  <si>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</si>
  <si>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</si>
  <si>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</si>
  <si>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</si>
  <si>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</si>
  <si>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</si>
  <si>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</si>
  <si>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</si>
  <si>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</si>
  <si>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</si>
  <si>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</si>
  <si>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</si>
  <si>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</si>
  <si>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</si>
  <si>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</si>
  <si>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</si>
  <si>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</si>
  <si>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</si>
  <si>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</si>
  <si>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</si>
  <si>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</si>
  <si>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</si>
  <si>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</si>
  <si>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</si>
  <si>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</si>
  <si>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</si>
  <si>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</si>
  <si>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</si>
  <si>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</si>
  <si>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</si>
  <si>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</si>
  <si>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</si>
  <si>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</si>
  <si>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</si>
  <si>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</si>
  <si>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</si>
  <si>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</si>
  <si>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</si>
  <si>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</si>
  <si>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</si>
  <si>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</si>
  <si>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</si>
  <si>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</si>
  <si>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</si>
  <si>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</si>
  <si>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</si>
  <si>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</si>
  <si>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</si>
  <si>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</si>
  <si>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</si>
  <si>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</si>
  <si>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</si>
  <si>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</si>
  <si>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</si>
  <si>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</si>
  <si>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</si>
  <si>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</si>
  <si>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</si>
  <si>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</si>
  <si>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</si>
  <si>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</si>
  <si>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</si>
  <si>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</si>
  <si>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</si>
  <si>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</si>
  <si>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</si>
  <si>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</si>
  <si>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</si>
  <si>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</si>
  <si>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</si>
  <si>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</si>
  <si>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</si>
  <si>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</si>
  <si>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</si>
  <si>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</si>
  <si>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</si>
  <si>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</si>
  <si>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</si>
  <si>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</si>
  <si>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</si>
  <si>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</si>
  <si>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</si>
  <si>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</si>
  <si>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</si>
  <si>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</si>
  <si>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</si>
  <si>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</si>
  <si>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</si>
  <si>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</si>
  <si>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</si>
  <si>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</si>
  <si>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</si>
  <si>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</si>
  <si>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</si>
  <si>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</si>
  <si>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</si>
  <si>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</si>
  <si>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</si>
  <si>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</si>
  <si>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</si>
  <si>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</si>
  <si>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</si>
  <si>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</si>
  <si>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</si>
  <si>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</si>
  <si>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</si>
  <si>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</si>
  <si>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</si>
  <si>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</si>
  <si>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</si>
  <si>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</si>
  <si>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</si>
  <si>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</si>
  <si>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</si>
  <si>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</si>
  <si>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</si>
  <si>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</si>
  <si>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</si>
  <si>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</si>
  <si>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</si>
  <si>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</si>
  <si>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</si>
  <si>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</si>
  <si>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</si>
  <si>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</si>
  <si>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</si>
  <si>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</si>
  <si>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</si>
  <si>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</si>
  <si>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</si>
  <si>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</si>
  <si>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</si>
  <si>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</si>
  <si>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</si>
  <si>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</si>
  <si>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</si>
  <si>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</si>
  <si>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</si>
  <si>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</si>
  <si>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</si>
  <si>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</si>
  <si>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</si>
  <si>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</si>
  <si>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</si>
  <si>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</si>
  <si>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</si>
  <si>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</si>
  <si>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</si>
  <si>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</si>
  <si>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</si>
  <si>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</si>
  <si>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</si>
  <si>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</si>
  <si>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</si>
  <si>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</si>
  <si>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</si>
  <si>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</si>
  <si>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</si>
  <si>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</si>
  <si>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</si>
  <si>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</si>
  <si>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</si>
  <si>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</si>
  <si>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</si>
  <si>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</si>
  <si>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</si>
  <si>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</si>
  <si>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</si>
  <si>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</si>
  <si>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</si>
  <si>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</si>
  <si>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</si>
  <si>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</si>
  <si>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</si>
  <si>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</si>
  <si>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</si>
  <si>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</si>
  <si>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</si>
  <si>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</si>
  <si>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</si>
  <si>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</si>
  <si>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</si>
  <si>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</si>
  <si>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</si>
  <si>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</si>
  <si>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</si>
  <si>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</si>
  <si>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</si>
  <si>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</si>
  <si>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</si>
  <si>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</si>
  <si>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</si>
  <si>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</si>
  <si>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</si>
  <si>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</si>
  <si>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</si>
  <si>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</si>
  <si>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</si>
  <si>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</si>
  <si>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</si>
  <si>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</si>
  <si>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</si>
  <si>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</si>
  <si>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</si>
  <si>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</si>
  <si>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</si>
  <si>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</si>
  <si>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</si>
  <si>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</si>
  <si>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</si>
  <si>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</si>
  <si>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</si>
  <si>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</si>
  <si>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</si>
  <si>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</si>
  <si>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</si>
  <si>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</si>
  <si>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</si>
  <si>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</si>
  <si>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</si>
  <si>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</si>
  <si>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</si>
  <si>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</si>
  <si>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</si>
  <si>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</si>
  <si>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</si>
  <si>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</si>
  <si>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</si>
  <si>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</si>
  <si>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</si>
  <si>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</si>
  <si>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</si>
  <si>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</si>
  <si>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</si>
  <si>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</si>
  <si>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</si>
  <si>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</si>
  <si>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</si>
  <si>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</si>
  <si>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</si>
  <si>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</si>
  <si>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</si>
  <si>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</si>
  <si>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</si>
  <si>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</si>
  <si>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</si>
  <si>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</si>
  <si>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</si>
  <si>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</si>
  <si>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</si>
  <si>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</si>
  <si>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</si>
  <si>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</si>
  <si>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</si>
  <si>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</si>
  <si>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</si>
  <si>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</si>
  <si>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</si>
  <si>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</si>
  <si>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</si>
  <si>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</si>
  <si>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</si>
  <si>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</si>
  <si>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</si>
  <si>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</si>
  <si>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</si>
  <si>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</si>
  <si>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</si>
  <si>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</si>
  <si>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</si>
  <si>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</si>
  <si>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</si>
  <si>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</si>
  <si>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</si>
  <si>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</si>
  <si>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</si>
  <si>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</si>
  <si>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</si>
  <si>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</si>
  <si>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</si>
  <si>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</si>
  <si>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</si>
  <si>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</si>
  <si>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</si>
  <si>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</si>
  <si>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</si>
  <si>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</si>
  <si>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</si>
  <si>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</si>
  <si>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</si>
  <si>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</si>
  <si>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</si>
  <si>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</si>
  <si>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</si>
  <si>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</si>
  <si>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</si>
  <si>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</si>
  <si>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</si>
  <si>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</si>
  <si>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</si>
  <si>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</si>
  <si>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</si>
  <si>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</si>
  <si>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</si>
  <si>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</si>
  <si>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</si>
  <si>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</si>
  <si>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</si>
  <si>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</si>
  <si>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</si>
  <si>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</si>
  <si>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</si>
  <si>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</si>
  <si>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</si>
  <si>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</si>
  <si>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</si>
  <si>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</si>
  <si>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</si>
  <si>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</si>
  <si>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</si>
  <si>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</si>
  <si>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</si>
  <si>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</si>
  <si>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</si>
  <si>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</si>
  <si>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</si>
  <si>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</si>
  <si>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</si>
  <si>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</si>
  <si>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</si>
  <si>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</si>
  <si>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</si>
  <si>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</si>
  <si>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</si>
  <si>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</si>
  <si>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</si>
  <si>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</si>
  <si>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</si>
  <si>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</si>
  <si>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</si>
  <si>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</si>
  <si>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</si>
  <si>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</si>
  <si>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</si>
  <si>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</si>
  <si>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</si>
  <si>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</si>
  <si>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</si>
  <si>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</si>
  <si>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</si>
  <si>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</si>
  <si>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</si>
  <si>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</si>
  <si>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</si>
  <si>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</si>
  <si>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</si>
  <si>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</si>
  <si>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</si>
  <si>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</si>
  <si>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</si>
  <si>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</si>
  <si>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</si>
  <si>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</si>
  <si>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</si>
  <si>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</si>
  <si>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</si>
  <si>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</si>
  <si>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</si>
  <si>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</si>
  <si>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</si>
  <si>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</si>
  <si>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</si>
  <si>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</si>
  <si>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</si>
  <si>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</si>
  <si>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</si>
  <si>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</si>
  <si>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</si>
  <si>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</si>
  <si>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</si>
  <si>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</si>
  <si>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</si>
  <si>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</si>
  <si>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</si>
  <si>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</si>
  <si>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</si>
  <si>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</si>
  <si>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</si>
  <si>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</si>
  <si>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</si>
  <si>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</si>
  <si>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</si>
  <si>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</si>
  <si>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</si>
  <si>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</si>
  <si>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</si>
  <si>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</si>
  <si>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</si>
  <si>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</si>
  <si>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</si>
  <si>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</si>
  <si>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</si>
  <si>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</si>
  <si>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</si>
  <si>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</si>
  <si>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</si>
  <si>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</si>
  <si>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</si>
  <si>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</si>
  <si>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</si>
  <si>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</si>
  <si>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</si>
  <si>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</si>
  <si>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</si>
  <si>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</si>
  <si>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</si>
  <si>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</si>
  <si>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</si>
  <si>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</si>
  <si>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</si>
  <si>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</si>
  <si>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</si>
  <si>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</si>
  <si>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</si>
  <si>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</si>
  <si>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</si>
  <si>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</si>
  <si>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</si>
  <si>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</si>
  <si>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</si>
  <si>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</si>
  <si>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</si>
  <si>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</si>
  <si>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</si>
  <si>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</si>
  <si>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</si>
  <si>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</si>
  <si>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</si>
  <si>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</si>
  <si>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</si>
  <si>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</si>
  <si>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</si>
  <si>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</si>
  <si>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</si>
  <si>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</si>
  <si>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</si>
  <si>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</si>
  <si>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</si>
  <si>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</si>
  <si>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</si>
  <si>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</si>
  <si>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</si>
  <si>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</si>
  <si>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</si>
  <si>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</si>
  <si>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</si>
  <si>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</si>
  <si>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</si>
  <si>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</si>
  <si>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</si>
  <si>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</si>
  <si>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</si>
  <si>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</si>
  <si>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</si>
  <si>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</si>
  <si>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</si>
  <si>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</si>
  <si>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</si>
  <si>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</si>
  <si>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</si>
  <si>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</si>
  <si>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</si>
  <si>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</si>
  <si>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</si>
  <si>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</si>
  <si>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</si>
  <si>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</si>
  <si>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</si>
  <si>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</si>
  <si>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</si>
  <si>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</si>
  <si>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</si>
  <si>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</si>
  <si>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</si>
  <si>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</si>
  <si>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</si>
  <si>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</si>
  <si>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</si>
  <si>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</si>
  <si>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</si>
  <si>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</si>
  <si>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</si>
  <si>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</si>
  <si>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</si>
  <si>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</si>
  <si>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</si>
  <si>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</si>
  <si>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</si>
  <si>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</si>
  <si>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</si>
  <si>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</si>
  <si>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</si>
  <si>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</si>
  <si>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</si>
  <si>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</si>
  <si>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</si>
  <si>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</si>
  <si>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</si>
  <si>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</si>
  <si>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</si>
  <si>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</si>
  <si>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</si>
  <si>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</si>
  <si>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</si>
  <si>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</si>
  <si>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</si>
  <si>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</si>
  <si>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</si>
  <si>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</si>
  <si>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</si>
  <si>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</si>
  <si>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</si>
  <si>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</si>
  <si>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</si>
  <si>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</si>
  <si>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</si>
  <si>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</si>
  <si>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</si>
  <si>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</si>
  <si>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</si>
  <si>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</si>
  <si>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</si>
  <si>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</si>
  <si>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</si>
  <si>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</si>
  <si>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</si>
  <si>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</si>
  <si>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</si>
  <si>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</si>
  <si>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</si>
  <si>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</si>
  <si>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</si>
  <si>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</si>
  <si>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</si>
  <si>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</si>
  <si>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</si>
  <si>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</si>
  <si>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Total agricuture (inventory)</t>
  </si>
  <si>
    <t>Percentage difference</t>
  </si>
  <si>
    <t>There are spome difference with the inventory due to the use of aggregated emission factors, and also a correction was made to the FSOM indirect emission data which led to a slight increase in emissions.</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</si>
  <si>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</si>
  <si>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</si>
  <si>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</si>
  <si>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</si>
  <si>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</si>
  <si>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</si>
  <si>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</si>
  <si>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</si>
  <si>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</si>
  <si>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</si>
  <si>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</si>
  <si>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</si>
  <si>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</si>
  <si>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</si>
  <si>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</si>
  <si>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</si>
  <si>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</si>
  <si>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</si>
  <si>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</si>
  <si>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</si>
  <si>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</si>
  <si>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</si>
  <si>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</si>
  <si>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</si>
  <si>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</si>
  <si>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</si>
  <si>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</si>
  <si>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</si>
  <si>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</si>
  <si>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</si>
  <si>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</si>
  <si>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</si>
  <si>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</si>
  <si>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</si>
  <si>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</si>
  <si>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</si>
  <si>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</si>
  <si>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</si>
  <si>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</si>
  <si>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</si>
  <si>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</si>
  <si>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</si>
  <si>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</si>
  <si>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</si>
  <si>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</si>
  <si>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</si>
  <si>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</si>
  <si>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</si>
  <si>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</si>
  <si>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</si>
  <si>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</si>
  <si>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</si>
  <si>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</si>
  <si>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</si>
  <si>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</si>
  <si>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</si>
  <si>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</si>
  <si>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</si>
  <si>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</si>
  <si>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</si>
  <si>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</si>
  <si>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</si>
  <si>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</si>
  <si>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</si>
  <si>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</si>
  <si>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</si>
  <si>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</si>
  <si>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</si>
  <si>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</si>
  <si>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</si>
  <si>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</si>
  <si>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</si>
  <si>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</si>
  <si>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</si>
  <si>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</si>
  <si>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</si>
  <si>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</si>
  <si>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</si>
  <si>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</si>
  <si>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</si>
  <si>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</si>
  <si>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</si>
  <si>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</si>
  <si>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</si>
  <si>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</si>
  <si>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</si>
  <si>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</si>
  <si>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</si>
  <si>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</si>
  <si>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</si>
  <si>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</si>
  <si>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</si>
  <si>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</si>
  <si>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</si>
  <si>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</si>
  <si>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</si>
  <si>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</si>
  <si>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</si>
  <si>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</si>
  <si>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</si>
  <si>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</si>
  <si>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</si>
  <si>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</si>
  <si>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</si>
  <si>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</si>
  <si>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</si>
  <si>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</si>
  <si>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</si>
  <si>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</si>
  <si>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</si>
  <si>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</si>
  <si>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</si>
  <si>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</si>
  <si>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</si>
  <si>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</si>
  <si>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</si>
  <si>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</si>
  <si>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</si>
  <si>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</si>
  <si>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cattleproduction efficiency</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</si>
  <si>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</si>
  <si>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</si>
  <si>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</si>
  <si>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</si>
  <si>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</si>
  <si>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</si>
  <si>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</si>
  <si>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</si>
  <si>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</si>
  <si>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</si>
  <si>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</si>
  <si>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</si>
  <si>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</si>
  <si>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</si>
  <si>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</si>
  <si>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</si>
  <si>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</si>
  <si>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</si>
  <si>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</si>
  <si>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</si>
  <si>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</si>
  <si>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</si>
  <si>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</si>
  <si>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</si>
  <si>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</si>
  <si>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</si>
  <si>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</si>
  <si>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</si>
  <si>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</si>
  <si>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</si>
  <si>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</si>
  <si>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</si>
  <si>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</si>
  <si>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</si>
  <si>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</si>
  <si>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</si>
  <si>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</si>
  <si>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</si>
  <si>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</si>
  <si>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</si>
  <si>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</si>
  <si>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</si>
  <si>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</si>
  <si>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GDP_FSX</t>
  </si>
  <si>
    <t>YIHX</t>
  </si>
  <si>
    <t>AGR</t>
  </si>
  <si>
    <t>coal</t>
  </si>
  <si>
    <t>COM</t>
  </si>
  <si>
    <t>cp</t>
  </si>
  <si>
    <t>elec</t>
  </si>
  <si>
    <t>fb</t>
  </si>
  <si>
    <t>hydr</t>
  </si>
  <si>
    <t>is</t>
  </si>
  <si>
    <t>mi</t>
  </si>
  <si>
    <t>nf</t>
  </si>
  <si>
    <t>nm</t>
  </si>
  <si>
    <t>ot</t>
  </si>
  <si>
    <t>petr</t>
  </si>
  <si>
    <t>pp</t>
  </si>
  <si>
    <t>trana</t>
  </si>
  <si>
    <t>tranlf</t>
  </si>
  <si>
    <t>tranlp</t>
  </si>
  <si>
    <t>trano</t>
  </si>
  <si>
    <t>hhd-0</t>
  </si>
  <si>
    <t>hhd-1</t>
  </si>
  <si>
    <t>hhd-2</t>
  </si>
  <si>
    <t>hhd-3</t>
  </si>
  <si>
    <t>hhd-4</t>
  </si>
  <si>
    <t>hhd-5</t>
  </si>
  <si>
    <t>hhd-6</t>
  </si>
  <si>
    <t>hhd-7</t>
  </si>
  <si>
    <t>hhd-8</t>
  </si>
  <si>
    <t>hhd-9</t>
  </si>
  <si>
    <t>POP</t>
  </si>
  <si>
    <t>AgriEmissions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</si>
</sst>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08">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0" fontId="0" fillId="0" borderId="1" xfId="0" applyBorder="1" applyAlignment="1">
      <alignment horizontal="left" vertic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xr:uid="{00000000-0005-0000-0000-000000000000}"/>
    <cellStyle name="Bad" xfId="15" builtinId="27"/>
    <cellStyle name="Calculation" xfId="5" builtinId="22" customBuiltin="1"/>
    <cellStyle name="Check Cell" xfId="6" builtinId="23" customBuiltin="1"/>
    <cellStyle name="Comma" xfId="9" builtinId="3"/>
    <cellStyle name="Conversion" xfId="3" xr:uid="{00000000-0005-0000-0000-000004000000}"/>
    <cellStyle name="Input" xfId="4" builtinId="20" customBuiltin="1"/>
    <cellStyle name="Interpolation" xfId="10" xr:uid="{00000000-0005-0000-0000-000006000000}"/>
    <cellStyle name="Inventory constants" xfId="13" xr:uid="{00000000-0005-0000-0000-000007000000}"/>
    <cellStyle name="IPCC" xfId="7" xr:uid="{00000000-0005-0000-0000-000008000000}"/>
    <cellStyle name="Linked" xfId="11" xr:uid="{00000000-0005-0000-0000-000009000000}"/>
    <cellStyle name="Normal" xfId="0" builtinId="0"/>
    <cellStyle name="Normal 2" xfId="2" xr:uid="{00000000-0005-0000-0000-00000B000000}"/>
    <cellStyle name="Normal 3" xfId="1" xr:uid="{00000000-0005-0000-0000-00000C000000}"/>
    <cellStyle name="Percent" xfId="14" builtinId="5"/>
    <cellStyle name="Spreadsheet" xfId="8" xr:uid="{00000000-0005-0000-0000-00000E000000}"/>
  </cellStyles>
  <dxfs count="0"/>
  <tableStyles count="0" defaultTableStyle="TableStyleMedium2" defaultPivotStyle="PivotStyleLight16"/>
  <colors>
    <mruColors>
      <color rgb="FF9966FF"/>
      <color rgb="FFFFCCFF"/>
      <color rgb="FF009900"/>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6"/>
                <c:pt idx="0">
                  <c:v>53.321785243355158</c:v>
                </c:pt>
                <c:pt idx="1">
                  <c:v>54.316664267734303</c:v>
                </c:pt>
                <c:pt idx="2">
                  <c:v>55.300143334925941</c:v>
                </c:pt>
                <c:pt idx="3">
                  <c:v>55.838919855378116</c:v>
                </c:pt>
                <c:pt idx="4">
                  <c:v>56.035020032645797</c:v>
                </c:pt>
                <c:pt idx="5">
                  <c:v>55.88036529680366</c:v>
                </c:pt>
              </c:numCache>
            </c:numRef>
          </c:xVal>
          <c:yVal>
            <c:numRef>
              <c:f>Data!$R$12:$AB$12</c:f>
              <c:numCache>
                <c:formatCode>General</c:formatCode>
                <c:ptCount val="6"/>
                <c:pt idx="0">
                  <c:v>3.5925596839359707E-3</c:v>
                </c:pt>
                <c:pt idx="1">
                  <c:v>3.499719214835302E-3</c:v>
                </c:pt>
                <c:pt idx="2">
                  <c:v>3.4973721930243668E-3</c:v>
                </c:pt>
                <c:pt idx="3">
                  <c:v>2.9941247363663753E-3</c:v>
                </c:pt>
                <c:pt idx="4">
                  <c:v>3.0605431072859473E-3</c:v>
                </c:pt>
                <c:pt idx="5">
                  <c:v>2.7945205479452057E-3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211.29455363078139</c:v>
                </c:pt>
                <c:pt idx="13">
                  <c:v>217.04013752653105</c:v>
                </c:pt>
                <c:pt idx="14">
                  <c:v>221.17852943868309</c:v>
                </c:pt>
                <c:pt idx="15">
                  <c:v>223.59107170030239</c:v>
                </c:pt>
                <c:pt idx="16">
                  <c:v>224.58476027512199</c:v>
                </c:pt>
                <c:pt idx="17">
                  <c:v>226.71239563953424</c:v>
                </c:pt>
                <c:pt idx="18">
                  <c:v>228.34088292568728</c:v>
                </c:pt>
                <c:pt idx="19">
                  <c:v>229.49175535530711</c:v>
                </c:pt>
                <c:pt idx="20">
                  <c:v>205.50810133429025</c:v>
                </c:pt>
                <c:pt idx="21">
                  <c:v>210.7997099891403</c:v>
                </c:pt>
                <c:pt idx="22">
                  <c:v>215.82258470200358</c:v>
                </c:pt>
                <c:pt idx="23">
                  <c:v>220.88859877798961</c:v>
                </c:pt>
                <c:pt idx="24">
                  <c:v>225.72232070082262</c:v>
                </c:pt>
                <c:pt idx="25">
                  <c:v>230.79782805228612</c:v>
                </c:pt>
                <c:pt idx="26">
                  <c:v>237.19631389775049</c:v>
                </c:pt>
                <c:pt idx="27">
                  <c:v>243.51140477353027</c:v>
                </c:pt>
                <c:pt idx="28">
                  <c:v>250.16965685889861</c:v>
                </c:pt>
                <c:pt idx="29">
                  <c:v>257.07032037852389</c:v>
                </c:pt>
                <c:pt idx="30">
                  <c:v>264.23840804491471</c:v>
                </c:pt>
                <c:pt idx="31">
                  <c:v>273.18022860385639</c:v>
                </c:pt>
                <c:pt idx="32">
                  <c:v>281.65166983080809</c:v>
                </c:pt>
                <c:pt idx="33">
                  <c:v>291.15460340704294</c:v>
                </c:pt>
                <c:pt idx="34">
                  <c:v>301.36977466356848</c:v>
                </c:pt>
                <c:pt idx="35">
                  <c:v>312.34525808885132</c:v>
                </c:pt>
                <c:pt idx="36">
                  <c:v>323.7978005258675</c:v>
                </c:pt>
                <c:pt idx="37">
                  <c:v>335.76741406844917</c:v>
                </c:pt>
                <c:pt idx="38">
                  <c:v>347.92411389657519</c:v>
                </c:pt>
                <c:pt idx="39">
                  <c:v>360.60959044957031</c:v>
                </c:pt>
                <c:pt idx="40">
                  <c:v>374.1174596782916</c:v>
                </c:pt>
                <c:pt idx="41">
                  <c:v>388.33399628230478</c:v>
                </c:pt>
                <c:pt idx="42">
                  <c:v>403.18431072226781</c:v>
                </c:pt>
                <c:pt idx="43">
                  <c:v>418.62778279326795</c:v>
                </c:pt>
                <c:pt idx="44">
                  <c:v>434.7528306457063</c:v>
                </c:pt>
                <c:pt idx="45">
                  <c:v>451.91717459363059</c:v>
                </c:pt>
                <c:pt idx="46">
                  <c:v>470.09438617939139</c:v>
                </c:pt>
                <c:pt idx="47">
                  <c:v>489.16324868842321</c:v>
                </c:pt>
                <c:pt idx="48">
                  <c:v>508.45521688951447</c:v>
                </c:pt>
                <c:pt idx="49">
                  <c:v>528.72690470162979</c:v>
                </c:pt>
                <c:pt idx="50">
                  <c:v>550.05314663898605</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234.03337478586238</c:v>
                </c:pt>
                <c:pt idx="13">
                  <c:v>240.80875493069806</c:v>
                </c:pt>
                <c:pt idx="14">
                  <c:v>245.68888180760007</c:v>
                </c:pt>
                <c:pt idx="15">
                  <c:v>248.53383042109854</c:v>
                </c:pt>
                <c:pt idx="16">
                  <c:v>249.70562043620271</c:v>
                </c:pt>
                <c:pt idx="17">
                  <c:v>252.21459753323072</c:v>
                </c:pt>
                <c:pt idx="18">
                  <c:v>254.13496291730957</c:v>
                </c:pt>
                <c:pt idx="19">
                  <c:v>255.49210926663943</c:v>
                </c:pt>
                <c:pt idx="20">
                  <c:v>227.20980128836507</c:v>
                </c:pt>
                <c:pt idx="21">
                  <c:v>233.44983900512938</c:v>
                </c:pt>
                <c:pt idx="22">
                  <c:v>239.37297688232692</c:v>
                </c:pt>
                <c:pt idx="23">
                  <c:v>245.34698610518157</c:v>
                </c:pt>
                <c:pt idx="24">
                  <c:v>251.04706883582395</c:v>
                </c:pt>
                <c:pt idx="25">
                  <c:v>257.03227283911286</c:v>
                </c:pt>
                <c:pt idx="26">
                  <c:v>264.57757628276136</c:v>
                </c:pt>
                <c:pt idx="27">
                  <c:v>272.02453765499774</c:v>
                </c:pt>
                <c:pt idx="28">
                  <c:v>279.87616593108771</c:v>
                </c:pt>
                <c:pt idx="29">
                  <c:v>288.01365368610038</c:v>
                </c:pt>
                <c:pt idx="30">
                  <c:v>296.46649672738522</c:v>
                </c:pt>
                <c:pt idx="31">
                  <c:v>307.01098351462963</c:v>
                </c:pt>
                <c:pt idx="32">
                  <c:v>317.00078363393345</c:v>
                </c:pt>
                <c:pt idx="33">
                  <c:v>328.20695321362479</c:v>
                </c:pt>
                <c:pt idx="34">
                  <c:v>340.25301672315925</c:v>
                </c:pt>
                <c:pt idx="35">
                  <c:v>353.19566516915006</c:v>
                </c:pt>
                <c:pt idx="36">
                  <c:v>366.70087717955141</c:v>
                </c:pt>
                <c:pt idx="37">
                  <c:v>380.815836321956</c:v>
                </c:pt>
                <c:pt idx="38">
                  <c:v>395.15141372134673</c:v>
                </c:pt>
                <c:pt idx="39">
                  <c:v>410.11054190125589</c:v>
                </c:pt>
                <c:pt idx="40">
                  <c:v>426.03946237860163</c:v>
                </c:pt>
                <c:pt idx="41">
                  <c:v>442.80406656555215</c:v>
                </c:pt>
                <c:pt idx="42">
                  <c:v>460.31604227188961</c:v>
                </c:pt>
                <c:pt idx="43">
                  <c:v>478.52748882557813</c:v>
                </c:pt>
                <c:pt idx="44">
                  <c:v>497.54267179675645</c:v>
                </c:pt>
                <c:pt idx="45">
                  <c:v>517.78342666066612</c:v>
                </c:pt>
                <c:pt idx="46">
                  <c:v>539.21858811705829</c:v>
                </c:pt>
                <c:pt idx="47">
                  <c:v>561.70521345793452</c:v>
                </c:pt>
                <c:pt idx="48">
                  <c:v>584.45493231612897</c:v>
                </c:pt>
                <c:pt idx="49">
                  <c:v>608.35996853118047</c:v>
                </c:pt>
                <c:pt idx="50">
                  <c:v>633.50856940588301</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2858.9630634183195</c:v>
                </c:pt>
                <c:pt idx="13">
                  <c:v>2902.6647977186162</c:v>
                </c:pt>
                <c:pt idx="14">
                  <c:v>2940.2604927065886</c:v>
                </c:pt>
                <c:pt idx="15">
                  <c:v>2971.2710687341914</c:v>
                </c:pt>
                <c:pt idx="16">
                  <c:v>2997.0496946587309</c:v>
                </c:pt>
                <c:pt idx="17">
                  <c:v>3028.4364166763135</c:v>
                </c:pt>
                <c:pt idx="18">
                  <c:v>3058.0009554790408</c:v>
                </c:pt>
                <c:pt idx="19">
                  <c:v>3085.9090900356164</c:v>
                </c:pt>
                <c:pt idx="20">
                  <c:v>3007.4593118634139</c:v>
                </c:pt>
                <c:pt idx="21">
                  <c:v>3046.8543809662146</c:v>
                </c:pt>
                <c:pt idx="22">
                  <c:v>3085.2817796587869</c:v>
                </c:pt>
                <c:pt idx="23">
                  <c:v>3124.1153876241819</c:v>
                </c:pt>
                <c:pt idx="24">
                  <c:v>3162.1608497900656</c:v>
                </c:pt>
                <c:pt idx="25">
                  <c:v>3201.4312584190734</c:v>
                </c:pt>
                <c:pt idx="26">
                  <c:v>3243.9157622526923</c:v>
                </c:pt>
                <c:pt idx="27">
                  <c:v>3286.2196070544765</c:v>
                </c:pt>
                <c:pt idx="28">
                  <c:v>3330.104532159512</c:v>
                </c:pt>
                <c:pt idx="29">
                  <c:v>3375.1922813926303</c:v>
                </c:pt>
                <c:pt idx="30">
                  <c:v>3421.5642865475274</c:v>
                </c:pt>
                <c:pt idx="31">
                  <c:v>3473.4857107183889</c:v>
                </c:pt>
                <c:pt idx="32">
                  <c:v>3523.5336494578596</c:v>
                </c:pt>
                <c:pt idx="33">
                  <c:v>3578.0607725959012</c:v>
                </c:pt>
                <c:pt idx="34">
                  <c:v>3635.7609789638714</c:v>
                </c:pt>
                <c:pt idx="35">
                  <c:v>3696.7888478188675</c:v>
                </c:pt>
                <c:pt idx="36">
                  <c:v>3757.9095850414365</c:v>
                </c:pt>
                <c:pt idx="37">
                  <c:v>3821.3003211286291</c:v>
                </c:pt>
                <c:pt idx="38">
                  <c:v>3885.6093910951568</c:v>
                </c:pt>
                <c:pt idx="39">
                  <c:v>3952.2381659081029</c:v>
                </c:pt>
                <c:pt idx="40">
                  <c:v>4022.4334372774501</c:v>
                </c:pt>
                <c:pt idx="41">
                  <c:v>4093.8041859903942</c:v>
                </c:pt>
                <c:pt idx="42">
                  <c:v>4167.9157288857068</c:v>
                </c:pt>
                <c:pt idx="43">
                  <c:v>4244.6203595273009</c:v>
                </c:pt>
                <c:pt idx="44">
                  <c:v>4324.2687504435862</c:v>
                </c:pt>
                <c:pt idx="45">
                  <c:v>4408.4294630796394</c:v>
                </c:pt>
                <c:pt idx="46">
                  <c:v>4494.9087059150852</c:v>
                </c:pt>
                <c:pt idx="47">
                  <c:v>4585.2485390325428</c:v>
                </c:pt>
                <c:pt idx="48">
                  <c:v>4676.5853148044525</c:v>
                </c:pt>
                <c:pt idx="49">
                  <c:v>4772.107088886597</c:v>
                </c:pt>
                <c:pt idx="50">
                  <c:v>4872.1811948307122</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1955.2860377350801</c:v>
                </c:pt>
                <c:pt idx="13">
                  <c:v>1995.2272124915642</c:v>
                </c:pt>
                <c:pt idx="14">
                  <c:v>2029.5877761545007</c:v>
                </c:pt>
                <c:pt idx="15">
                  <c:v>2057.9298741569901</c:v>
                </c:pt>
                <c:pt idx="16">
                  <c:v>2081.4902343925573</c:v>
                </c:pt>
                <c:pt idx="17">
                  <c:v>2110.1761108047654</c:v>
                </c:pt>
                <c:pt idx="18">
                  <c:v>2137.196603922966</c:v>
                </c:pt>
                <c:pt idx="19">
                  <c:v>2162.7032273396044</c:v>
                </c:pt>
                <c:pt idx="20">
                  <c:v>2091.0040980086646</c:v>
                </c:pt>
                <c:pt idx="21">
                  <c:v>2127.0091986018474</c:v>
                </c:pt>
                <c:pt idx="22">
                  <c:v>2162.1298973839712</c:v>
                </c:pt>
                <c:pt idx="23">
                  <c:v>2197.6218508957586</c:v>
                </c:pt>
                <c:pt idx="24">
                  <c:v>2232.3934790104922</c:v>
                </c:pt>
                <c:pt idx="25">
                  <c:v>2268.2846462358411</c:v>
                </c:pt>
                <c:pt idx="26">
                  <c:v>2307.1133339121925</c:v>
                </c:pt>
                <c:pt idx="27">
                  <c:v>2345.7769083710168</c:v>
                </c:pt>
                <c:pt idx="28">
                  <c:v>2385.8855102574075</c:v>
                </c:pt>
                <c:pt idx="29">
                  <c:v>2427.0934325591152</c:v>
                </c:pt>
                <c:pt idx="30">
                  <c:v>2469.4750998168338</c:v>
                </c:pt>
                <c:pt idx="31">
                  <c:v>2516.9286553705733</c:v>
                </c:pt>
                <c:pt idx="32">
                  <c:v>2562.6699399992121</c:v>
                </c:pt>
                <c:pt idx="33">
                  <c:v>2612.5049726150701</c:v>
                </c:pt>
                <c:pt idx="34">
                  <c:v>2665.2400428114188</c:v>
                </c:pt>
                <c:pt idx="35">
                  <c:v>2721.0164282107653</c:v>
                </c:pt>
                <c:pt idx="36">
                  <c:v>2776.8776906008761</c:v>
                </c:pt>
                <c:pt idx="37">
                  <c:v>2834.8136171387746</c:v>
                </c:pt>
                <c:pt idx="38">
                  <c:v>2893.5888543938931</c:v>
                </c:pt>
                <c:pt idx="39">
                  <c:v>2954.4841845500755</c:v>
                </c:pt>
                <c:pt idx="40">
                  <c:v>3018.6391121686552</c:v>
                </c:pt>
                <c:pt idx="41">
                  <c:v>3083.8683666247066</c:v>
                </c:pt>
                <c:pt idx="42">
                  <c:v>3151.6025683365656</c:v>
                </c:pt>
                <c:pt idx="43">
                  <c:v>3221.7067210925052</c:v>
                </c:pt>
                <c:pt idx="44">
                  <c:v>3294.5013218467948</c:v>
                </c:pt>
                <c:pt idx="45">
                  <c:v>3371.4199564238224</c:v>
                </c:pt>
                <c:pt idx="46">
                  <c:v>3450.457610333945</c:v>
                </c:pt>
                <c:pt idx="47">
                  <c:v>3533.0236484966804</c:v>
                </c:pt>
                <c:pt idx="48">
                  <c:v>3616.5008418211314</c:v>
                </c:pt>
                <c:pt idx="49">
                  <c:v>3703.802911927728</c:v>
                </c:pt>
                <c:pt idx="50">
                  <c:v>3795.2655831033589</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138.73196958092964</c:v>
                </c:pt>
                <c:pt idx="13">
                  <c:v>141.02071465208027</c:v>
                </c:pt>
                <c:pt idx="14">
                  <c:v>143.93267744603483</c:v>
                </c:pt>
                <c:pt idx="15">
                  <c:v>147.50803080173714</c:v>
                </c:pt>
                <c:pt idx="16">
                  <c:v>151.66631114682832</c:v>
                </c:pt>
                <c:pt idx="17">
                  <c:v>155.65332886142539</c:v>
                </c:pt>
                <c:pt idx="18">
                  <c:v>159.84921783110099</c:v>
                </c:pt>
                <c:pt idx="19">
                  <c:v>164.26296757654774</c:v>
                </c:pt>
                <c:pt idx="20">
                  <c:v>176.17912185847717</c:v>
                </c:pt>
                <c:pt idx="21">
                  <c:v>178.11074880991927</c:v>
                </c:pt>
                <c:pt idx="22">
                  <c:v>180.15758898855199</c:v>
                </c:pt>
                <c:pt idx="23">
                  <c:v>182.23773787891403</c:v>
                </c:pt>
                <c:pt idx="24">
                  <c:v>184.42745084474888</c:v>
                </c:pt>
                <c:pt idx="25">
                  <c:v>186.58666821648706</c:v>
                </c:pt>
                <c:pt idx="26">
                  <c:v>187.85867397470059</c:v>
                </c:pt>
                <c:pt idx="27">
                  <c:v>189.19113712220744</c:v>
                </c:pt>
                <c:pt idx="28">
                  <c:v>190.4478033887402</c:v>
                </c:pt>
                <c:pt idx="29">
                  <c:v>191.66867204531476</c:v>
                </c:pt>
                <c:pt idx="30">
                  <c:v>192.84123636055671</c:v>
                </c:pt>
                <c:pt idx="31">
                  <c:v>193.08041011441927</c:v>
                </c:pt>
                <c:pt idx="32">
                  <c:v>193.48413629681596</c:v>
                </c:pt>
                <c:pt idx="33">
                  <c:v>193.60359060491538</c:v>
                </c:pt>
                <c:pt idx="34">
                  <c:v>193.54332656072799</c:v>
                </c:pt>
                <c:pt idx="35">
                  <c:v>193.27890707874593</c:v>
                </c:pt>
                <c:pt idx="36">
                  <c:v>192.47441555514945</c:v>
                </c:pt>
                <c:pt idx="37">
                  <c:v>191.5325137330249</c:v>
                </c:pt>
                <c:pt idx="38">
                  <c:v>190.56092520920865</c:v>
                </c:pt>
                <c:pt idx="39">
                  <c:v>189.44846812341814</c:v>
                </c:pt>
                <c:pt idx="40">
                  <c:v>188.10839770087887</c:v>
                </c:pt>
                <c:pt idx="41">
                  <c:v>186.18029803124881</c:v>
                </c:pt>
                <c:pt idx="42">
                  <c:v>184.07519160138793</c:v>
                </c:pt>
                <c:pt idx="43">
                  <c:v>181.81019616059888</c:v>
                </c:pt>
                <c:pt idx="44">
                  <c:v>179.35407271717398</c:v>
                </c:pt>
                <c:pt idx="45">
                  <c:v>176.61137189048765</c:v>
                </c:pt>
                <c:pt idx="46">
                  <c:v>173.16006762642232</c:v>
                </c:pt>
                <c:pt idx="47">
                  <c:v>169.46068863355197</c:v>
                </c:pt>
                <c:pt idx="48">
                  <c:v>165.70563028968681</c:v>
                </c:pt>
                <c:pt idx="49">
                  <c:v>161.66624439806759</c:v>
                </c:pt>
                <c:pt idx="50">
                  <c:v>157.33065627801756</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162.90846410718297</c:v>
                </c:pt>
                <c:pt idx="13">
                  <c:v>164.69145916399916</c:v>
                </c:pt>
                <c:pt idx="14">
                  <c:v>166.95995788528467</c:v>
                </c:pt>
                <c:pt idx="15">
                  <c:v>169.74525601216763</c:v>
                </c:pt>
                <c:pt idx="16">
                  <c:v>172.98467021937171</c:v>
                </c:pt>
                <c:pt idx="17">
                  <c:v>176.09066614970544</c:v>
                </c:pt>
                <c:pt idx="18">
                  <c:v>179.35937850486528</c:v>
                </c:pt>
                <c:pt idx="19">
                  <c:v>182.79781036752749</c:v>
                </c:pt>
                <c:pt idx="20">
                  <c:v>192.08082071618912</c:v>
                </c:pt>
                <c:pt idx="21">
                  <c:v>193.58561098289312</c:v>
                </c:pt>
                <c:pt idx="22">
                  <c:v>195.18015550713767</c:v>
                </c:pt>
                <c:pt idx="23">
                  <c:v>196.80064842952885</c:v>
                </c:pt>
                <c:pt idx="24">
                  <c:v>198.50649476564661</c:v>
                </c:pt>
                <c:pt idx="25">
                  <c:v>200.18858419925286</c:v>
                </c:pt>
                <c:pt idx="26">
                  <c:v>201.17951150160914</c:v>
                </c:pt>
                <c:pt idx="27">
                  <c:v>202.21753676503442</c:v>
                </c:pt>
                <c:pt idx="28">
                  <c:v>203.19651418350645</c:v>
                </c:pt>
                <c:pt idx="29">
                  <c:v>204.14760428398671</c:v>
                </c:pt>
                <c:pt idx="30">
                  <c:v>205.06106398040643</c:v>
                </c:pt>
                <c:pt idx="31">
                  <c:v>205.24738688121022</c:v>
                </c:pt>
                <c:pt idx="32">
                  <c:v>205.5619006278892</c:v>
                </c:pt>
                <c:pt idx="33">
                  <c:v>205.65495880354243</c:v>
                </c:pt>
                <c:pt idx="34">
                  <c:v>205.60801146360308</c:v>
                </c:pt>
                <c:pt idx="35">
                  <c:v>205.40202144958073</c:v>
                </c:pt>
                <c:pt idx="36">
                  <c:v>204.77530053255788</c:v>
                </c:pt>
                <c:pt idx="37">
                  <c:v>204.0415332318554</c:v>
                </c:pt>
                <c:pt idx="38">
                  <c:v>203.28463917796549</c:v>
                </c:pt>
                <c:pt idx="39">
                  <c:v>202.41800465851352</c:v>
                </c:pt>
                <c:pt idx="40">
                  <c:v>201.37405311961544</c:v>
                </c:pt>
                <c:pt idx="41">
                  <c:v>199.87201070199001</c:v>
                </c:pt>
                <c:pt idx="42">
                  <c:v>198.23207517320392</c:v>
                </c:pt>
                <c:pt idx="43">
                  <c:v>196.46758172850244</c:v>
                </c:pt>
                <c:pt idx="44">
                  <c:v>194.55419433828715</c:v>
                </c:pt>
                <c:pt idx="45">
                  <c:v>192.41755532245782</c:v>
                </c:pt>
                <c:pt idx="46">
                  <c:v>189.72889483336999</c:v>
                </c:pt>
                <c:pt idx="47">
                  <c:v>186.84697734036516</c:v>
                </c:pt>
                <c:pt idx="48">
                  <c:v>183.9216841089079</c:v>
                </c:pt>
                <c:pt idx="49">
                  <c:v>180.77489193527825</c:v>
                </c:pt>
                <c:pt idx="50">
                  <c:v>177.39735011820116</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5857842.8552690521</c:v>
                </c:pt>
                <c:pt idx="23">
                  <c:v>5890017.5760866255</c:v>
                </c:pt>
                <c:pt idx="24">
                  <c:v>5883617.0336844344</c:v>
                </c:pt>
                <c:pt idx="25">
                  <c:v>5838018.8526017675</c:v>
                </c:pt>
                <c:pt idx="26">
                  <c:v>5762824.3945310712</c:v>
                </c:pt>
                <c:pt idx="27">
                  <c:v>5719373.3926952342</c:v>
                </c:pt>
                <c:pt idx="28">
                  <c:v>5667584.5120213907</c:v>
                </c:pt>
                <c:pt idx="29">
                  <c:v>5608327.2342679761</c:v>
                </c:pt>
                <c:pt idx="30">
                  <c:v>4996980.4497055663</c:v>
                </c:pt>
                <c:pt idx="31">
                  <c:v>4965478.3238121308</c:v>
                </c:pt>
                <c:pt idx="32">
                  <c:v>4926494.8605282046</c:v>
                </c:pt>
                <c:pt idx="33">
                  <c:v>4886865.9845006606</c:v>
                </c:pt>
                <c:pt idx="34">
                  <c:v>4841134.7421577126</c:v>
                </c:pt>
                <c:pt idx="35">
                  <c:v>4798645.5518770842</c:v>
                </c:pt>
                <c:pt idx="36">
                  <c:v>4776543.124040762</c:v>
                </c:pt>
                <c:pt idx="37">
                  <c:v>4749993.9586369256</c:v>
                </c:pt>
                <c:pt idx="38">
                  <c:v>4726474.3687294926</c:v>
                </c:pt>
                <c:pt idx="39">
                  <c:v>4703888.2612108951</c:v>
                </c:pt>
                <c:pt idx="40">
                  <c:v>4682338.7234350955</c:v>
                </c:pt>
                <c:pt idx="41">
                  <c:v>4683436.7405527746</c:v>
                </c:pt>
                <c:pt idx="42">
                  <c:v>4672509.6097963443</c:v>
                </c:pt>
                <c:pt idx="43">
                  <c:v>4672258.3636130616</c:v>
                </c:pt>
                <c:pt idx="44">
                  <c:v>4676943.2631260669</c:v>
                </c:pt>
                <c:pt idx="45">
                  <c:v>4686418.645021094</c:v>
                </c:pt>
                <c:pt idx="46">
                  <c:v>4694960.6030725362</c:v>
                </c:pt>
                <c:pt idx="47">
                  <c:v>4703955.2159440424</c:v>
                </c:pt>
                <c:pt idx="48">
                  <c:v>4708935.7123183329</c:v>
                </c:pt>
                <c:pt idx="49">
                  <c:v>4713971.3939482719</c:v>
                </c:pt>
                <c:pt idx="50">
                  <c:v>4722068.3087501368</c:v>
                </c:pt>
                <c:pt idx="51">
                  <c:v>4730295.7283008043</c:v>
                </c:pt>
                <c:pt idx="52">
                  <c:v>4738302.0374202402</c:v>
                </c:pt>
                <c:pt idx="53">
                  <c:v>4745240.0204414725</c:v>
                </c:pt>
                <c:pt idx="54">
                  <c:v>4751622.1325900322</c:v>
                </c:pt>
                <c:pt idx="55">
                  <c:v>4760516.9832796697</c:v>
                </c:pt>
                <c:pt idx="56">
                  <c:v>4770020.9236925645</c:v>
                </c:pt>
                <c:pt idx="57">
                  <c:v>4779238.6452152571</c:v>
                </c:pt>
                <c:pt idx="58">
                  <c:v>4781740.9112113034</c:v>
                </c:pt>
                <c:pt idx="59">
                  <c:v>4784001.6400544485</c:v>
                </c:pt>
                <c:pt idx="60">
                  <c:v>4786043.4254337521</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5689999.9999999991</c:v>
                </c:pt>
                <c:pt idx="1">
                  <c:v>6130000</c:v>
                </c:pt>
                <c:pt idx="2">
                  <c:v>6190000</c:v>
                </c:pt>
                <c:pt idx="3">
                  <c:v>6189999.9999999991</c:v>
                </c:pt>
                <c:pt idx="4">
                  <c:v>5440000</c:v>
                </c:pt>
                <c:pt idx="5">
                  <c:v>5369999.9999999991</c:v>
                </c:pt>
                <c:pt idx="6">
                  <c:v>5500000</c:v>
                </c:pt>
                <c:pt idx="7">
                  <c:v>5659999.9999999991</c:v>
                </c:pt>
                <c:pt idx="8">
                  <c:v>5910000.0000000009</c:v>
                </c:pt>
                <c:pt idx="9">
                  <c:v>6119999.9999999991</c:v>
                </c:pt>
                <c:pt idx="10">
                  <c:v>6290000</c:v>
                </c:pt>
                <c:pt idx="11">
                  <c:v>6160000</c:v>
                </c:pt>
                <c:pt idx="12">
                  <c:v>6650000</c:v>
                </c:pt>
                <c:pt idx="13">
                  <c:v>6640000.0000000009</c:v>
                </c:pt>
                <c:pt idx="14">
                  <c:v>6500000.0000000009</c:v>
                </c:pt>
                <c:pt idx="15">
                  <c:v>6419999.9999999991</c:v>
                </c:pt>
                <c:pt idx="16">
                  <c:v>6570000</c:v>
                </c:pt>
                <c:pt idx="17">
                  <c:v>6789999.9999999991</c:v>
                </c:pt>
                <c:pt idx="18">
                  <c:v>6920000</c:v>
                </c:pt>
                <c:pt idx="19">
                  <c:v>6900000.0000000009</c:v>
                </c:pt>
                <c:pt idx="20">
                  <c:v>6820000</c:v>
                </c:pt>
                <c:pt idx="21">
                  <c:v>6800000</c:v>
                </c:pt>
                <c:pt idx="22">
                  <c:v>7455436.3612515209</c:v>
                </c:pt>
                <c:pt idx="23">
                  <c:v>7496386.0059284335</c:v>
                </c:pt>
                <c:pt idx="24">
                  <c:v>7488239.8610529164</c:v>
                </c:pt>
                <c:pt idx="25">
                  <c:v>7430205.8124022502</c:v>
                </c:pt>
                <c:pt idx="26">
                  <c:v>7334503.7748577278</c:v>
                </c:pt>
                <c:pt idx="27">
                  <c:v>7279202.4997939356</c:v>
                </c:pt>
                <c:pt idx="28">
                  <c:v>7213289.3789363159</c:v>
                </c:pt>
                <c:pt idx="29">
                  <c:v>7137871.0254319701</c:v>
                </c:pt>
                <c:pt idx="30">
                  <c:v>6359793.2996252663</c:v>
                </c:pt>
                <c:pt idx="31">
                  <c:v>6319699.6848518038</c:v>
                </c:pt>
                <c:pt idx="32">
                  <c:v>6270084.3679449884</c:v>
                </c:pt>
                <c:pt idx="33">
                  <c:v>6219647.6166372048</c:v>
                </c:pt>
                <c:pt idx="34">
                  <c:v>6161444.2172916345</c:v>
                </c:pt>
                <c:pt idx="35">
                  <c:v>6107367.06602538</c:v>
                </c:pt>
                <c:pt idx="36">
                  <c:v>6079236.7033246066</c:v>
                </c:pt>
                <c:pt idx="37">
                  <c:v>6045446.8564469963</c:v>
                </c:pt>
                <c:pt idx="38">
                  <c:v>6015512.8329284461</c:v>
                </c:pt>
                <c:pt idx="39">
                  <c:v>5986766.8779047765</c:v>
                </c:pt>
                <c:pt idx="40">
                  <c:v>5959340.1934628496</c:v>
                </c:pt>
                <c:pt idx="41">
                  <c:v>5960737.6697944403</c:v>
                </c:pt>
                <c:pt idx="42">
                  <c:v>5946830.4124680748</c:v>
                </c:pt>
                <c:pt idx="43">
                  <c:v>5946510.6445984421</c:v>
                </c:pt>
                <c:pt idx="44">
                  <c:v>5952473.2439786308</c:v>
                </c:pt>
                <c:pt idx="45">
                  <c:v>5964532.8209359385</c:v>
                </c:pt>
                <c:pt idx="46">
                  <c:v>5975404.4039105009</c:v>
                </c:pt>
                <c:pt idx="47">
                  <c:v>5986852.0930196913</c:v>
                </c:pt>
                <c:pt idx="48">
                  <c:v>5993190.9065869702</c:v>
                </c:pt>
                <c:pt idx="49">
                  <c:v>5999599.9559341641</c:v>
                </c:pt>
                <c:pt idx="50">
                  <c:v>6009905.1202274477</c:v>
                </c:pt>
                <c:pt idx="51">
                  <c:v>6020376.3814737508</c:v>
                </c:pt>
                <c:pt idx="52">
                  <c:v>6030566.2294439431</c:v>
                </c:pt>
                <c:pt idx="53">
                  <c:v>6039396.389652784</c:v>
                </c:pt>
                <c:pt idx="54">
                  <c:v>6047519.0778418593</c:v>
                </c:pt>
                <c:pt idx="55">
                  <c:v>6058839.7969013983</c:v>
                </c:pt>
                <c:pt idx="56">
                  <c:v>6070935.7210632646</c:v>
                </c:pt>
                <c:pt idx="57">
                  <c:v>6082667.3666376006</c:v>
                </c:pt>
                <c:pt idx="58">
                  <c:v>6085852.0688143866</c:v>
                </c:pt>
                <c:pt idx="59">
                  <c:v>6088729.3600692991</c:v>
                </c:pt>
                <c:pt idx="60">
                  <c:v>6091327.996006594</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308453.45743562345</c:v>
                </c:pt>
                <c:pt idx="23">
                  <c:v>317540.20926298108</c:v>
                </c:pt>
                <c:pt idx="24">
                  <c:v>324459.82362047653</c:v>
                </c:pt>
                <c:pt idx="25">
                  <c:v>329050.57105001301</c:v>
                </c:pt>
                <c:pt idx="26">
                  <c:v>331737.84549855575</c:v>
                </c:pt>
                <c:pt idx="27">
                  <c:v>336033.740053716</c:v>
                </c:pt>
                <c:pt idx="28">
                  <c:v>339661.125760953</c:v>
                </c:pt>
                <c:pt idx="29">
                  <c:v>342654.17994139285</c:v>
                </c:pt>
                <c:pt idx="30">
                  <c:v>311090.404706022</c:v>
                </c:pt>
                <c:pt idx="31">
                  <c:v>321863.88778314722</c:v>
                </c:pt>
                <c:pt idx="32">
                  <c:v>332400.69575357228</c:v>
                </c:pt>
                <c:pt idx="33">
                  <c:v>343134.61749917833</c:v>
                </c:pt>
                <c:pt idx="34">
                  <c:v>353675.18087574933</c:v>
                </c:pt>
                <c:pt idx="35">
                  <c:v>364692.60336346598</c:v>
                </c:pt>
                <c:pt idx="36">
                  <c:v>377584.2934552895</c:v>
                </c:pt>
                <c:pt idx="37">
                  <c:v>390516.12332418747</c:v>
                </c:pt>
                <c:pt idx="38">
                  <c:v>404105.43012655148</c:v>
                </c:pt>
                <c:pt idx="39">
                  <c:v>418218.32327706151</c:v>
                </c:pt>
                <c:pt idx="40">
                  <c:v>432898.16907629767</c:v>
                </c:pt>
                <c:pt idx="41">
                  <c:v>450259.82831846236</c:v>
                </c:pt>
                <c:pt idx="42">
                  <c:v>467125.30522971042</c:v>
                </c:pt>
                <c:pt idx="43">
                  <c:v>485751.04207184998</c:v>
                </c:pt>
                <c:pt idx="44">
                  <c:v>505686.76383721625</c:v>
                </c:pt>
                <c:pt idx="45">
                  <c:v>527025.67971704272</c:v>
                </c:pt>
                <c:pt idx="46">
                  <c:v>549214.66723542428</c:v>
                </c:pt>
                <c:pt idx="47">
                  <c:v>572467.37374097283</c:v>
                </c:pt>
                <c:pt idx="48">
                  <c:v>596286.92939922551</c:v>
                </c:pt>
                <c:pt idx="49">
                  <c:v>621214.76726387499</c:v>
                </c:pt>
                <c:pt idx="50">
                  <c:v>647733.87782394362</c:v>
                </c:pt>
                <c:pt idx="51">
                  <c:v>675553.02263057849</c:v>
                </c:pt>
                <c:pt idx="52">
                  <c:v>704706.48449292255</c:v>
                </c:pt>
                <c:pt idx="53">
                  <c:v>735150.46929578751</c:v>
                </c:pt>
                <c:pt idx="54">
                  <c:v>767046.21784966986</c:v>
                </c:pt>
                <c:pt idx="55">
                  <c:v>801005.84573929105</c:v>
                </c:pt>
                <c:pt idx="56">
                  <c:v>836865.8992628007</c:v>
                </c:pt>
                <c:pt idx="57">
                  <c:v>874606.43670504843</c:v>
                </c:pt>
                <c:pt idx="58">
                  <c:v>913136.15155750222</c:v>
                </c:pt>
                <c:pt idx="59">
                  <c:v>953733.48440795147</c:v>
                </c:pt>
                <c:pt idx="60">
                  <c:v>996560.02533655672</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2"/>
                <c:order val="0"/>
                <c:tx>
                  <c:strRef>
                    <c:extLst>
                      <c:ext uri="{02D57815-91ED-43cb-92C2-25804820EDAC}">
                        <c15:formulaRef>
                          <c15:sqref>'Activity data'!$D$5:$F$5</c15:sqref>
                        </c15:formulaRef>
                      </c:ext>
                    </c:extLst>
                    <c:strCache>
                      <c:ptCount val="3"/>
                      <c:pt idx="0">
                        <c:v>TMR</c:v>
                      </c:pt>
                      <c:pt idx="1">
                        <c:v>Population</c:v>
                      </c:pt>
                      <c:pt idx="2">
                        <c:v>Head</c:v>
                      </c:pt>
                    </c:strCache>
                  </c:strRef>
                </c:tx>
                <c:spPr>
                  <a:solidFill>
                    <a:schemeClr val="accent3"/>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data'!$H$5:$BP$5</c15:sqref>
                        </c15:formulaRef>
                      </c:ext>
                    </c:extLst>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590736.42475273379</c:v>
                      </c:pt>
                      <c:pt idx="23">
                        <c:v>594706.64800449705</c:v>
                      </c:pt>
                      <c:pt idx="24">
                        <c:v>597594.95284798171</c:v>
                      </c:pt>
                      <c:pt idx="25">
                        <c:v>599310.69162041415</c:v>
                      </c:pt>
                      <c:pt idx="26">
                        <c:v>600133.68975727772</c:v>
                      </c:pt>
                      <c:pt idx="27">
                        <c:v>602223.07622392778</c:v>
                      </c:pt>
                      <c:pt idx="28">
                        <c:v>604072.41215424694</c:v>
                      </c:pt>
                      <c:pt idx="29">
                        <c:v>605708.01958657883</c:v>
                      </c:pt>
                      <c:pt idx="30">
                        <c:v>586699.00114039995</c:v>
                      </c:pt>
                      <c:pt idx="31">
                        <c:v>590881.90450770105</c:v>
                      </c:pt>
                      <c:pt idx="32">
                        <c:v>594932.48599788314</c:v>
                      </c:pt>
                      <c:pt idx="33">
                        <c:v>599111.32641193049</c:v>
                      </c:pt>
                      <c:pt idx="34">
                        <c:v>603184.02020514838</c:v>
                      </c:pt>
                      <c:pt idx="35">
                        <c:v>607530.25545851875</c:v>
                      </c:pt>
                      <c:pt idx="36">
                        <c:v>612517.9451787431</c:v>
                      </c:pt>
                      <c:pt idx="37">
                        <c:v>617496.76279158134</c:v>
                      </c:pt>
                      <c:pt idx="38">
                        <c:v>622793.74664998241</c:v>
                      </c:pt>
                      <c:pt idx="39">
                        <c:v>628331.79530365556</c:v>
                      </c:pt>
                      <c:pt idx="40">
                        <c:v>634120.78772449074</c:v>
                      </c:pt>
                      <c:pt idx="41">
                        <c:v>640942.75261046365</c:v>
                      </c:pt>
                      <c:pt idx="42">
                        <c:v>647419.15614654322</c:v>
                      </c:pt>
                      <c:pt idx="43">
                        <c:v>654715.61900547543</c:v>
                      </c:pt>
                      <c:pt idx="44">
                        <c:v>662583.10387904302</c:v>
                      </c:pt>
                      <c:pt idx="45">
                        <c:v>671042.12339061557</c:v>
                      </c:pt>
                      <c:pt idx="46">
                        <c:v>679500.33225976303</c:v>
                      </c:pt>
                      <c:pt idx="47">
                        <c:v>688349.52428310411</c:v>
                      </c:pt>
                      <c:pt idx="48">
                        <c:v>697342.4300649456</c:v>
                      </c:pt>
                      <c:pt idx="49">
                        <c:v>706727.84351692966</c:v>
                      </c:pt>
                      <c:pt idx="50">
                        <c:v>716723.56141535612</c:v>
                      </c:pt>
                      <c:pt idx="51">
                        <c:v>726898.57336529077</c:v>
                      </c:pt>
                      <c:pt idx="52">
                        <c:v>737528.0704263472</c:v>
                      </c:pt>
                      <c:pt idx="53">
                        <c:v>748581.51092023926</c:v>
                      </c:pt>
                      <c:pt idx="54">
                        <c:v>760116.50635993911</c:v>
                      </c:pt>
                      <c:pt idx="55">
                        <c:v>772403.43695396837</c:v>
                      </c:pt>
                      <c:pt idx="56">
                        <c:v>785052.27098934946</c:v>
                      </c:pt>
                      <c:pt idx="57">
                        <c:v>798328.49008582102</c:v>
                      </c:pt>
                      <c:pt idx="58">
                        <c:v>811729.68620597897</c:v>
                      </c:pt>
                      <c:pt idx="59">
                        <c:v>825806.90804413822</c:v>
                      </c:pt>
                      <c:pt idx="60">
                        <c:v>840617.99710661627</c:v>
                      </c:pt>
                    </c:numCache>
                  </c:numRef>
                </c:val>
                <c:extLst>
                  <c:ext xmlns:c16="http://schemas.microsoft.com/office/drawing/2014/chart" uri="{C3380CC4-5D6E-409C-BE32-E72D297353CC}">
                    <c16:uniqueId val="{00000002-3B16-45B8-89BE-5AE640BDA9C0}"/>
                  </c:ext>
                </c:extLst>
              </c15:ser>
            </c15:filteredAreaSeries>
            <c15:filteredAreaSeries>
              <c15:ser>
                <c:idx val="3"/>
                <c:order val="1"/>
                <c:tx>
                  <c:strRef>
                    <c:extLst xmlns:c15="http://schemas.microsoft.com/office/drawing/2012/chart">
                      <c:ext xmlns:c15="http://schemas.microsoft.com/office/drawing/2012/chart" uri="{02D57815-91ED-43cb-92C2-25804820EDAC}">
                        <c15:formulaRef>
                          <c15:sqref>'Activity data'!$D$6:$F$6</c15:sqref>
                        </c15:formulaRef>
                      </c:ext>
                    </c:extLst>
                    <c:strCache>
                      <c:ptCount val="3"/>
                      <c:pt idx="0">
                        <c:v>Pasture</c:v>
                      </c:pt>
                      <c:pt idx="1">
                        <c:v>Population</c:v>
                      </c:pt>
                      <c:pt idx="2">
                        <c:v>Head</c:v>
                      </c:pt>
                    </c:strCache>
                  </c:strRef>
                </c:tx>
                <c:spPr>
                  <a:solidFill>
                    <a:schemeClr val="accent4"/>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data'!$H$6:$BP$6</c15:sqref>
                        </c15:formulaRef>
                      </c:ext>
                    </c:extLst>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489467.3233665509</c:v>
                      </c:pt>
                      <c:pt idx="23">
                        <c:v>492756.93691801187</c:v>
                      </c:pt>
                      <c:pt idx="24">
                        <c:v>495150.10378832772</c:v>
                      </c:pt>
                      <c:pt idx="25">
                        <c:v>496571.71591405745</c:v>
                      </c:pt>
                      <c:pt idx="26">
                        <c:v>497253.62865603011</c:v>
                      </c:pt>
                      <c:pt idx="27">
                        <c:v>498984.83458554017</c:v>
                      </c:pt>
                      <c:pt idx="28">
                        <c:v>500517.1414992332</c:v>
                      </c:pt>
                      <c:pt idx="29">
                        <c:v>501872.35908602242</c:v>
                      </c:pt>
                      <c:pt idx="30">
                        <c:v>486122.02951633139</c:v>
                      </c:pt>
                      <c:pt idx="31">
                        <c:v>489587.86373495229</c:v>
                      </c:pt>
                      <c:pt idx="32">
                        <c:v>492944.05982681748</c:v>
                      </c:pt>
                      <c:pt idx="33">
                        <c:v>496406.52759845671</c:v>
                      </c:pt>
                      <c:pt idx="34">
                        <c:v>499781.04531283723</c:v>
                      </c:pt>
                      <c:pt idx="35">
                        <c:v>503382.21166562982</c:v>
                      </c:pt>
                      <c:pt idx="36">
                        <c:v>507514.8688623872</c:v>
                      </c:pt>
                      <c:pt idx="37">
                        <c:v>511640.17488445307</c:v>
                      </c:pt>
                      <c:pt idx="38">
                        <c:v>516029.10436712828</c:v>
                      </c:pt>
                      <c:pt idx="39">
                        <c:v>520617.77325160033</c:v>
                      </c:pt>
                      <c:pt idx="40">
                        <c:v>525414.36697172094</c:v>
                      </c:pt>
                      <c:pt idx="41">
                        <c:v>531066.85216295556</c:v>
                      </c:pt>
                      <c:pt idx="42">
                        <c:v>536433.01509285008</c:v>
                      </c:pt>
                      <c:pt idx="43">
                        <c:v>542478.65574739396</c:v>
                      </c:pt>
                      <c:pt idx="44">
                        <c:v>548997.42892834987</c:v>
                      </c:pt>
                      <c:pt idx="45">
                        <c:v>556006.33080936712</c:v>
                      </c:pt>
                      <c:pt idx="46">
                        <c:v>563014.56101523223</c:v>
                      </c:pt>
                      <c:pt idx="47">
                        <c:v>570346.74869171483</c:v>
                      </c:pt>
                      <c:pt idx="48">
                        <c:v>577798.01348238345</c:v>
                      </c:pt>
                      <c:pt idx="49">
                        <c:v>585574.49891402747</c:v>
                      </c:pt>
                      <c:pt idx="50">
                        <c:v>593856.6651727237</c:v>
                      </c:pt>
                      <c:pt idx="51">
                        <c:v>602287.38935981237</c:v>
                      </c:pt>
                      <c:pt idx="52">
                        <c:v>611094.68692468759</c:v>
                      </c:pt>
                      <c:pt idx="53">
                        <c:v>620253.25190534117</c:v>
                      </c:pt>
                      <c:pt idx="54">
                        <c:v>629810.81955537805</c:v>
                      </c:pt>
                      <c:pt idx="55">
                        <c:v>639991.4191904309</c:v>
                      </c:pt>
                      <c:pt idx="56">
                        <c:v>650471.88167688961</c:v>
                      </c:pt>
                      <c:pt idx="57">
                        <c:v>661472.17749968031</c:v>
                      </c:pt>
                      <c:pt idx="58">
                        <c:v>672576.02571352536</c:v>
                      </c:pt>
                      <c:pt idx="59">
                        <c:v>684240.00952228601</c:v>
                      </c:pt>
                      <c:pt idx="60">
                        <c:v>696512.05474548205</c:v>
                      </c:pt>
                    </c:numCache>
                  </c:numRef>
                </c:val>
                <c:extLst xmlns:c15="http://schemas.microsoft.com/office/drawing/2012/chart">
                  <c:ext xmlns:c16="http://schemas.microsoft.com/office/drawing/2014/chart" uri="{C3380CC4-5D6E-409C-BE32-E72D297353CC}">
                    <c16:uniqueId val="{00000003-3B16-45B8-89BE-5AE640BDA9C0}"/>
                  </c:ext>
                </c:extLst>
              </c15:ser>
            </c15:filteredAreaSeries>
            <c15:filteredAreaSeries>
              <c15:ser>
                <c:idx val="4"/>
                <c:order val="2"/>
                <c:tx>
                  <c:strRef>
                    <c:extLst xmlns:c15="http://schemas.microsoft.com/office/drawing/2012/chart">
                      <c:ext xmlns:c15="http://schemas.microsoft.com/office/drawing/2012/chart" uri="{02D57815-91ED-43cb-92C2-25804820EDAC}">
                        <c15:formulaRef>
                          <c15:sqref>'Activity data'!$D$7:$F$7</c15:sqref>
                        </c15:formulaRef>
                      </c:ext>
                    </c:extLst>
                    <c:strCache>
                      <c:ptCount val="3"/>
                      <c:pt idx="0">
                        <c:v>Non-lactating</c:v>
                      </c:pt>
                      <c:pt idx="1">
                        <c:v>Population</c:v>
                      </c:pt>
                      <c:pt idx="2">
                        <c:v>Head</c:v>
                      </c:pt>
                    </c:strCache>
                  </c:strRef>
                </c:tx>
                <c:spPr>
                  <a:solidFill>
                    <a:schemeClr val="accent5"/>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data'!$H$7:$BP$7</c15:sqref>
                        </c15:formulaRef>
                      </c:ext>
                    </c:extLst>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607614.60831709777</c:v>
                      </c:pt>
                      <c:pt idx="23">
                        <c:v>611698.26651891146</c:v>
                      </c:pt>
                      <c:pt idx="24">
                        <c:v>614669.09435792419</c:v>
                      </c:pt>
                      <c:pt idx="25">
                        <c:v>616433.8542381404</c:v>
                      </c:pt>
                      <c:pt idx="26">
                        <c:v>617280.3666074858</c:v>
                      </c:pt>
                      <c:pt idx="27">
                        <c:v>619429.44983032579</c:v>
                      </c:pt>
                      <c:pt idx="28">
                        <c:v>621331.62393008277</c:v>
                      </c:pt>
                      <c:pt idx="29">
                        <c:v>623013.96300333831</c:v>
                      </c:pt>
                      <c:pt idx="30">
                        <c:v>603461.82974441152</c:v>
                      </c:pt>
                      <c:pt idx="31">
                        <c:v>607764.24463649269</c:v>
                      </c:pt>
                      <c:pt idx="32">
                        <c:v>611930.55702639429</c:v>
                      </c:pt>
                      <c:pt idx="33">
                        <c:v>616228.79288084293</c:v>
                      </c:pt>
                      <c:pt idx="34">
                        <c:v>620417.849353867</c:v>
                      </c:pt>
                      <c:pt idx="35">
                        <c:v>624888.26275733369</c:v>
                      </c:pt>
                      <c:pt idx="36">
                        <c:v>630018.45789813588</c:v>
                      </c:pt>
                      <c:pt idx="37">
                        <c:v>635139.52744276938</c:v>
                      </c:pt>
                      <c:pt idx="38">
                        <c:v>640587.85369712487</c:v>
                      </c:pt>
                      <c:pt idx="39">
                        <c:v>646284.13231233158</c:v>
                      </c:pt>
                      <c:pt idx="40">
                        <c:v>652238.52451661928</c:v>
                      </c:pt>
                      <c:pt idx="41">
                        <c:v>659255.40268504841</c:v>
                      </c:pt>
                      <c:pt idx="42">
                        <c:v>665916.84632215882</c:v>
                      </c:pt>
                      <c:pt idx="43">
                        <c:v>673421.77954848914</c:v>
                      </c:pt>
                      <c:pt idx="44">
                        <c:v>681514.04970415856</c:v>
                      </c:pt>
                      <c:pt idx="45">
                        <c:v>690214.75548749033</c:v>
                      </c:pt>
                      <c:pt idx="46">
                        <c:v>698914.62746718491</c:v>
                      </c:pt>
                      <c:pt idx="47">
                        <c:v>708016.65354833577</c:v>
                      </c:pt>
                      <c:pt idx="48">
                        <c:v>717266.49949537276</c:v>
                      </c:pt>
                      <c:pt idx="49">
                        <c:v>726920.06761741359</c:v>
                      </c:pt>
                      <c:pt idx="50">
                        <c:v>737201.37745579507</c:v>
                      </c:pt>
                      <c:pt idx="51">
                        <c:v>747667.10403287061</c:v>
                      </c:pt>
                      <c:pt idx="52">
                        <c:v>758600.30100995721</c:v>
                      </c:pt>
                      <c:pt idx="53">
                        <c:v>769969.55408938916</c:v>
                      </c:pt>
                      <c:pt idx="54">
                        <c:v>781834.12082736602</c:v>
                      </c:pt>
                      <c:pt idx="55">
                        <c:v>794472.10658122471</c:v>
                      </c:pt>
                      <c:pt idx="56">
                        <c:v>807482.33587475959</c:v>
                      </c:pt>
                      <c:pt idx="57">
                        <c:v>821137.87551684456</c:v>
                      </c:pt>
                      <c:pt idx="58">
                        <c:v>834921.9629547213</c:v>
                      </c:pt>
                      <c:pt idx="59">
                        <c:v>849401.39113111375</c:v>
                      </c:pt>
                      <c:pt idx="60">
                        <c:v>864635.65416680544</c:v>
                      </c:pt>
                    </c:numCache>
                  </c:numRef>
                </c:val>
                <c:extLst xmlns:c15="http://schemas.microsoft.com/office/drawing/2012/chart">
                  <c:ext xmlns:c16="http://schemas.microsoft.com/office/drawing/2014/chart" uri="{C3380CC4-5D6E-409C-BE32-E72D297353CC}">
                    <c16:uniqueId val="{00000004-3B16-45B8-89BE-5AE640BDA9C0}"/>
                  </c:ext>
                </c:extLst>
              </c15:ser>
            </c15:filteredAreaSeries>
            <c15:filteredAreaSeries>
              <c15:ser>
                <c:idx val="8"/>
                <c:order val="6"/>
                <c:tx>
                  <c:strRef>
                    <c:extLst xmlns:c15="http://schemas.microsoft.com/office/drawing/2012/chart">
                      <c:ext xmlns:c15="http://schemas.microsoft.com/office/drawing/2012/char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19369828.002118576</c:v>
                      </c:pt>
                      <c:pt idx="23">
                        <c:v>19139750.200604022</c:v>
                      </c:pt>
                      <c:pt idx="24">
                        <c:v>19008007.878972091</c:v>
                      </c:pt>
                      <c:pt idx="25">
                        <c:v>18971000.375884291</c:v>
                      </c:pt>
                      <c:pt idx="26">
                        <c:v>19010580.806258589</c:v>
                      </c:pt>
                      <c:pt idx="27">
                        <c:v>19028173.628306255</c:v>
                      </c:pt>
                      <c:pt idx="28">
                        <c:v>19070116.409977812</c:v>
                      </c:pt>
                      <c:pt idx="29">
                        <c:v>19135201.828543231</c:v>
                      </c:pt>
                      <c:pt idx="30">
                        <c:v>20050380.315930527</c:v>
                      </c:pt>
                      <c:pt idx="31">
                        <c:v>19812430.140572663</c:v>
                      </c:pt>
                      <c:pt idx="32">
                        <c:v>19595975.471083812</c:v>
                      </c:pt>
                      <c:pt idx="33">
                        <c:v>19390592.562807091</c:v>
                      </c:pt>
                      <c:pt idx="34">
                        <c:v>19203242.22861303</c:v>
                      </c:pt>
                      <c:pt idx="35">
                        <c:v>19018272.20940179</c:v>
                      </c:pt>
                      <c:pt idx="36">
                        <c:v>18749815.050502867</c:v>
                      </c:pt>
                      <c:pt idx="37">
                        <c:v>18495466.247710779</c:v>
                      </c:pt>
                      <c:pt idx="38">
                        <c:v>18241192.983399879</c:v>
                      </c:pt>
                      <c:pt idx="39">
                        <c:v>17990636.031474195</c:v>
                      </c:pt>
                      <c:pt idx="40">
                        <c:v>17742334.532398213</c:v>
                      </c:pt>
                      <c:pt idx="41">
                        <c:v>17416245.337056104</c:v>
                      </c:pt>
                      <c:pt idx="42">
                        <c:v>17113952.280918028</c:v>
                      </c:pt>
                      <c:pt idx="43">
                        <c:v>16795147.392587975</c:v>
                      </c:pt>
                      <c:pt idx="44">
                        <c:v>16469673.398731723</c:v>
                      </c:pt>
                      <c:pt idx="45">
                        <c:v>16135893.17802342</c:v>
                      </c:pt>
                      <c:pt idx="46">
                        <c:v>15766798.975031879</c:v>
                      </c:pt>
                      <c:pt idx="47">
                        <c:v>15396795.405341448</c:v>
                      </c:pt>
                      <c:pt idx="48">
                        <c:v>15034525.895237319</c:v>
                      </c:pt>
                      <c:pt idx="49">
                        <c:v>14671058.210829232</c:v>
                      </c:pt>
                      <c:pt idx="50">
                        <c:v>14299974.794524593</c:v>
                      </c:pt>
                      <c:pt idx="51">
                        <c:v>13894916.182439525</c:v>
                      </c:pt>
                      <c:pt idx="52">
                        <c:v>13487990.2768832</c:v>
                      </c:pt>
                      <c:pt idx="53">
                        <c:v>13080702.916861564</c:v>
                      </c:pt>
                      <c:pt idx="54">
                        <c:v>12671050.921364089</c:v>
                      </c:pt>
                      <c:pt idx="55">
                        <c:v>12252734.250654317</c:v>
                      </c:pt>
                      <c:pt idx="56">
                        <c:v>11797671.93719562</c:v>
                      </c:pt>
                      <c:pt idx="57">
                        <c:v>11338875.275184533</c:v>
                      </c:pt>
                      <c:pt idx="58">
                        <c:v>10889451.52054913</c:v>
                      </c:pt>
                      <c:pt idx="59">
                        <c:v>10434418.701010864</c:v>
                      </c:pt>
                      <c:pt idx="60">
                        <c:v>9973603.6931285169</c:v>
                      </c:pt>
                    </c:numCache>
                  </c:numRef>
                </c:val>
                <c:extLst xmlns:c15="http://schemas.microsoft.com/office/drawing/2012/char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2894342.1152590979</c:v>
                      </c:pt>
                      <c:pt idx="23">
                        <c:v>2859962.6736534745</c:v>
                      </c:pt>
                      <c:pt idx="24">
                        <c:v>2840277.0393866342</c:v>
                      </c:pt>
                      <c:pt idx="25">
                        <c:v>2834747.1826033997</c:v>
                      </c:pt>
                      <c:pt idx="26">
                        <c:v>2840661.4997857665</c:v>
                      </c:pt>
                      <c:pt idx="27">
                        <c:v>2843290.3122756477</c:v>
                      </c:pt>
                      <c:pt idx="28">
                        <c:v>2849557.6244794433</c:v>
                      </c:pt>
                      <c:pt idx="29">
                        <c:v>2859283.0318512875</c:v>
                      </c:pt>
                      <c:pt idx="30">
                        <c:v>2996033.8403114579</c:v>
                      </c:pt>
                      <c:pt idx="31">
                        <c:v>2960478.0669821226</c:v>
                      </c:pt>
                      <c:pt idx="32">
                        <c:v>2928134.2657941328</c:v>
                      </c:pt>
                      <c:pt idx="33">
                        <c:v>2897444.865706807</c:v>
                      </c:pt>
                      <c:pt idx="34">
                        <c:v>2869449.9881835561</c:v>
                      </c:pt>
                      <c:pt idx="35">
                        <c:v>2841810.7899106122</c:v>
                      </c:pt>
                      <c:pt idx="36">
                        <c:v>2801696.5017992789</c:v>
                      </c:pt>
                      <c:pt idx="37">
                        <c:v>2763690.358853335</c:v>
                      </c:pt>
                      <c:pt idx="38">
                        <c:v>2725695.5032666484</c:v>
                      </c:pt>
                      <c:pt idx="39">
                        <c:v>2688255.9587260294</c:v>
                      </c:pt>
                      <c:pt idx="40">
                        <c:v>2651153.4358755951</c:v>
                      </c:pt>
                      <c:pt idx="41">
                        <c:v>2602427.4641578086</c:v>
                      </c:pt>
                      <c:pt idx="42">
                        <c:v>2557257.2373785563</c:v>
                      </c:pt>
                      <c:pt idx="43">
                        <c:v>2509619.725329238</c:v>
                      </c:pt>
                      <c:pt idx="44">
                        <c:v>2460985.6802702579</c:v>
                      </c:pt>
                      <c:pt idx="45">
                        <c:v>2411110.4748770627</c:v>
                      </c:pt>
                      <c:pt idx="46">
                        <c:v>2355958.467533499</c:v>
                      </c:pt>
                      <c:pt idx="47">
                        <c:v>2300670.5778096416</c:v>
                      </c:pt>
                      <c:pt idx="48">
                        <c:v>2246538.3521618983</c:v>
                      </c:pt>
                      <c:pt idx="49">
                        <c:v>2192227.0889744828</c:v>
                      </c:pt>
                      <c:pt idx="50">
                        <c:v>2136777.8428599969</c:v>
                      </c:pt>
                      <c:pt idx="51">
                        <c:v>2076251.8433530326</c:v>
                      </c:pt>
                      <c:pt idx="52">
                        <c:v>2015446.8229825473</c:v>
                      </c:pt>
                      <c:pt idx="53">
                        <c:v>1954587.7921747165</c:v>
                      </c:pt>
                      <c:pt idx="54">
                        <c:v>1893375.4250314159</c:v>
                      </c:pt>
                      <c:pt idx="55">
                        <c:v>1830868.3363046681</c:v>
                      </c:pt>
                      <c:pt idx="56">
                        <c:v>1762870.5193510696</c:v>
                      </c:pt>
                      <c:pt idx="57">
                        <c:v>1694314.6962919417</c:v>
                      </c:pt>
                      <c:pt idx="58">
                        <c:v>1627159.4226107895</c:v>
                      </c:pt>
                      <c:pt idx="59">
                        <c:v>1559166.012794727</c:v>
                      </c:pt>
                      <c:pt idx="60">
                        <c:v>1490308.5978238015</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2067968.1172124064</c:v>
                      </c:pt>
                      <c:pt idx="23">
                        <c:v>2073391.4583026597</c:v>
                      </c:pt>
                      <c:pt idx="24">
                        <c:v>2080613.9282652498</c:v>
                      </c:pt>
                      <c:pt idx="25">
                        <c:v>2089517.4014550201</c:v>
                      </c:pt>
                      <c:pt idx="26">
                        <c:v>2100076.7354856255</c:v>
                      </c:pt>
                      <c:pt idx="27">
                        <c:v>2112382.5849511693</c:v>
                      </c:pt>
                      <c:pt idx="28">
                        <c:v>2125474.7651943825</c:v>
                      </c:pt>
                      <c:pt idx="29">
                        <c:v>2139401.6891313917</c:v>
                      </c:pt>
                      <c:pt idx="30">
                        <c:v>2152233.4678333066</c:v>
                      </c:pt>
                      <c:pt idx="31">
                        <c:v>2158206.1728627188</c:v>
                      </c:pt>
                      <c:pt idx="32">
                        <c:v>2164755.611849437</c:v>
                      </c:pt>
                      <c:pt idx="33">
                        <c:v>2171933.9290458797</c:v>
                      </c:pt>
                      <c:pt idx="34">
                        <c:v>2179647.3596951221</c:v>
                      </c:pt>
                      <c:pt idx="35">
                        <c:v>2187897.2836846183</c:v>
                      </c:pt>
                      <c:pt idx="36">
                        <c:v>2193127.4218597049</c:v>
                      </c:pt>
                      <c:pt idx="37">
                        <c:v>2198830.4786325195</c:v>
                      </c:pt>
                      <c:pt idx="38">
                        <c:v>2204943.2642649165</c:v>
                      </c:pt>
                      <c:pt idx="39">
                        <c:v>2211503.1478233356</c:v>
                      </c:pt>
                      <c:pt idx="40">
                        <c:v>2218456.7330642319</c:v>
                      </c:pt>
                      <c:pt idx="41">
                        <c:v>2223039.4576702034</c:v>
                      </c:pt>
                      <c:pt idx="42">
                        <c:v>2227930.5448879576</c:v>
                      </c:pt>
                      <c:pt idx="43">
                        <c:v>2233184.8853768762</c:v>
                      </c:pt>
                      <c:pt idx="44">
                        <c:v>2238829.6907200902</c:v>
                      </c:pt>
                      <c:pt idx="45">
                        <c:v>2244788.123906415</c:v>
                      </c:pt>
                      <c:pt idx="46">
                        <c:v>2248393.1605968159</c:v>
                      </c:pt>
                      <c:pt idx="47">
                        <c:v>2252269.09190648</c:v>
                      </c:pt>
                      <c:pt idx="48">
                        <c:v>2256445.7298509385</c:v>
                      </c:pt>
                      <c:pt idx="49">
                        <c:v>2260871.1842691484</c:v>
                      </c:pt>
                      <c:pt idx="50">
                        <c:v>2265554.8853191524</c:v>
                      </c:pt>
                      <c:pt idx="51">
                        <c:v>2268074.5287385616</c:v>
                      </c:pt>
                      <c:pt idx="52">
                        <c:v>2270816.1007168684</c:v>
                      </c:pt>
                      <c:pt idx="53">
                        <c:v>2273799.298098112</c:v>
                      </c:pt>
                      <c:pt idx="54">
                        <c:v>2276990.6570653906</c:v>
                      </c:pt>
                      <c:pt idx="55">
                        <c:v>2280466.8859367999</c:v>
                      </c:pt>
                      <c:pt idx="56">
                        <c:v>2281661.0876199091</c:v>
                      </c:pt>
                      <c:pt idx="57">
                        <c:v>2283109.4135883627</c:v>
                      </c:pt>
                      <c:pt idx="58">
                        <c:v>2284731.6644685958</c:v>
                      </c:pt>
                      <c:pt idx="59">
                        <c:v>2286539.55933114</c:v>
                      </c:pt>
                      <c:pt idx="60">
                        <c:v>2288591.5024888623</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4014291.051059376</c:v>
                      </c:pt>
                      <c:pt idx="23">
                        <c:v>4024818.7131757503</c:v>
                      </c:pt>
                      <c:pt idx="24">
                        <c:v>4038838.8019266604</c:v>
                      </c:pt>
                      <c:pt idx="25">
                        <c:v>4056122.014589156</c:v>
                      </c:pt>
                      <c:pt idx="26">
                        <c:v>4076619.5453544487</c:v>
                      </c:pt>
                      <c:pt idx="27">
                        <c:v>4100507.3707875637</c:v>
                      </c:pt>
                      <c:pt idx="28">
                        <c:v>4125921.6030243887</c:v>
                      </c:pt>
                      <c:pt idx="29">
                        <c:v>4152956.2200785829</c:v>
                      </c:pt>
                      <c:pt idx="30">
                        <c:v>4177864.9669705355</c:v>
                      </c:pt>
                      <c:pt idx="31">
                        <c:v>4189459.0414393945</c:v>
                      </c:pt>
                      <c:pt idx="32">
                        <c:v>4202172.6582959648</c:v>
                      </c:pt>
                      <c:pt idx="33">
                        <c:v>4216107.038736118</c:v>
                      </c:pt>
                      <c:pt idx="34">
                        <c:v>4231080.1688199425</c:v>
                      </c:pt>
                      <c:pt idx="35">
                        <c:v>4247094.7271524938</c:v>
                      </c:pt>
                      <c:pt idx="36">
                        <c:v>4257247.3483158974</c:v>
                      </c:pt>
                      <c:pt idx="37">
                        <c:v>4268317.9879337139</c:v>
                      </c:pt>
                      <c:pt idx="38">
                        <c:v>4280183.9835730726</c:v>
                      </c:pt>
                      <c:pt idx="39">
                        <c:v>4292917.8751864741</c:v>
                      </c:pt>
                      <c:pt idx="40">
                        <c:v>4306416.011242331</c:v>
                      </c:pt>
                      <c:pt idx="41">
                        <c:v>4315311.8884186298</c:v>
                      </c:pt>
                      <c:pt idx="42">
                        <c:v>4324806.3518413287</c:v>
                      </c:pt>
                      <c:pt idx="43">
                        <c:v>4335005.9539668765</c:v>
                      </c:pt>
                      <c:pt idx="44">
                        <c:v>4345963.5172801744</c:v>
                      </c:pt>
                      <c:pt idx="45">
                        <c:v>4357529.8875830397</c:v>
                      </c:pt>
                      <c:pt idx="46">
                        <c:v>4364527.8999820538</c:v>
                      </c:pt>
                      <c:pt idx="47">
                        <c:v>4372051.7666419894</c:v>
                      </c:pt>
                      <c:pt idx="48">
                        <c:v>4380159.3579459386</c:v>
                      </c:pt>
                      <c:pt idx="49">
                        <c:v>4388749.9459342277</c:v>
                      </c:pt>
                      <c:pt idx="50">
                        <c:v>4397841.8362077652</c:v>
                      </c:pt>
                      <c:pt idx="51">
                        <c:v>4402732.9087277949</c:v>
                      </c:pt>
                      <c:pt idx="52">
                        <c:v>4408054.7837445084</c:v>
                      </c:pt>
                      <c:pt idx="53">
                        <c:v>4413845.6963080987</c:v>
                      </c:pt>
                      <c:pt idx="54">
                        <c:v>4420040.6872445811</c:v>
                      </c:pt>
                      <c:pt idx="55">
                        <c:v>4426788.6609361405</c:v>
                      </c:pt>
                      <c:pt idx="56">
                        <c:v>4429106.817144529</c:v>
                      </c:pt>
                      <c:pt idx="57">
                        <c:v>4431918.2734362325</c:v>
                      </c:pt>
                      <c:pt idx="58">
                        <c:v>4435067.3486743318</c:v>
                      </c:pt>
                      <c:pt idx="59">
                        <c:v>4438576.7916428</c:v>
                      </c:pt>
                      <c:pt idx="60">
                        <c:v>4442559.9754195558</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309086.03900077858</c:v>
                      </c:pt>
                      <c:pt idx="23">
                        <c:v>311149.92743346258</c:v>
                      </c:pt>
                      <c:pt idx="24">
                        <c:v>311901.12736914342</c:v>
                      </c:pt>
                      <c:pt idx="25">
                        <c:v>311308.69227175554</c:v>
                      </c:pt>
                      <c:pt idx="26">
                        <c:v>309645.69977678743</c:v>
                      </c:pt>
                      <c:pt idx="27">
                        <c:v>308738.04220669076</c:v>
                      </c:pt>
                      <c:pt idx="28">
                        <c:v>307486.75708338869</c:v>
                      </c:pt>
                      <c:pt idx="29">
                        <c:v>305915.75649946963</c:v>
                      </c:pt>
                      <c:pt idx="30">
                        <c:v>287715.15509594313</c:v>
                      </c:pt>
                      <c:pt idx="31">
                        <c:v>289726.56097785488</c:v>
                      </c:pt>
                      <c:pt idx="32">
                        <c:v>291503.59679780097</c:v>
                      </c:pt>
                      <c:pt idx="33">
                        <c:v>293248.75805423874</c:v>
                      </c:pt>
                      <c:pt idx="34">
                        <c:v>294790.32496654941</c:v>
                      </c:pt>
                      <c:pt idx="35">
                        <c:v>296431.0219727885</c:v>
                      </c:pt>
                      <c:pt idx="36">
                        <c:v>299064.87762982625</c:v>
                      </c:pt>
                      <c:pt idx="37">
                        <c:v>301581.29715594021</c:v>
                      </c:pt>
                      <c:pt idx="38">
                        <c:v>304246.31475141353</c:v>
                      </c:pt>
                      <c:pt idx="39">
                        <c:v>306989.94214167912</c:v>
                      </c:pt>
                      <c:pt idx="40">
                        <c:v>309826.190051771</c:v>
                      </c:pt>
                      <c:pt idx="41">
                        <c:v>313838.18559472286</c:v>
                      </c:pt>
                      <c:pt idx="42">
                        <c:v>317495.74568723189</c:v>
                      </c:pt>
                      <c:pt idx="43">
                        <c:v>321681.06976961246</c:v>
                      </c:pt>
                      <c:pt idx="44">
                        <c:v>326191.54620394553</c:v>
                      </c:pt>
                      <c:pt idx="45">
                        <c:v>331050.20169924106</c:v>
                      </c:pt>
                      <c:pt idx="46">
                        <c:v>336295.29279433505</c:v>
                      </c:pt>
                      <c:pt idx="47">
                        <c:v>341747.6628322131</c:v>
                      </c:pt>
                      <c:pt idx="48">
                        <c:v>347212.5847823259</c:v>
                      </c:pt>
                      <c:pt idx="49">
                        <c:v>352883.43603134935</c:v>
                      </c:pt>
                      <c:pt idx="50">
                        <c:v>358916.59056201251</c:v>
                      </c:pt>
                      <c:pt idx="51">
                        <c:v>365461.24316306051</c:v>
                      </c:pt>
                      <c:pt idx="52">
                        <c:v>372264.01892311149</c:v>
                      </c:pt>
                      <c:pt idx="53">
                        <c:v>379294.65489106404</c:v>
                      </c:pt>
                      <c:pt idx="54">
                        <c:v>386598.64303797518</c:v>
                      </c:pt>
                      <c:pt idx="55">
                        <c:v>394354.82125595759</c:v>
                      </c:pt>
                      <c:pt idx="56">
                        <c:v>402814.76749411586</c:v>
                      </c:pt>
                      <c:pt idx="57">
                        <c:v>411650.07906494208</c:v>
                      </c:pt>
                      <c:pt idx="58">
                        <c:v>420506.27597566938</c:v>
                      </c:pt>
                      <c:pt idx="59">
                        <c:v>429781.3773231901</c:v>
                      </c:pt>
                      <c:pt idx="60">
                        <c:v>439500.1913407169</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1664264.4960761024</c:v>
                      </c:pt>
                      <c:pt idx="23">
                        <c:v>1661458.4490366378</c:v>
                      </c:pt>
                      <c:pt idx="24">
                        <c:v>1647130.7446545733</c:v>
                      </c:pt>
                      <c:pt idx="25">
                        <c:v>1621247.0272774315</c:v>
                      </c:pt>
                      <c:pt idx="26">
                        <c:v>1586789.2577964824</c:v>
                      </c:pt>
                      <c:pt idx="27">
                        <c:v>1561922.0509321566</c:v>
                      </c:pt>
                      <c:pt idx="28">
                        <c:v>1534916.0532853792</c:v>
                      </c:pt>
                      <c:pt idx="29">
                        <c:v>1506021.7776301678</c:v>
                      </c:pt>
                      <c:pt idx="30">
                        <c:v>1317286.9711014768</c:v>
                      </c:pt>
                      <c:pt idx="31">
                        <c:v>1320423.2027758714</c:v>
                      </c:pt>
                      <c:pt idx="32">
                        <c:v>1321656.6544097937</c:v>
                      </c:pt>
                      <c:pt idx="33">
                        <c:v>1322954.7851900216</c:v>
                      </c:pt>
                      <c:pt idx="34">
                        <c:v>1322675.9747905773</c:v>
                      </c:pt>
                      <c:pt idx="35">
                        <c:v>1323617.8258341204</c:v>
                      </c:pt>
                      <c:pt idx="36">
                        <c:v>1331753.9048347652</c:v>
                      </c:pt>
                      <c:pt idx="37">
                        <c:v>1338885.0822071442</c:v>
                      </c:pt>
                      <c:pt idx="38">
                        <c:v>1347348.2467214193</c:v>
                      </c:pt>
                      <c:pt idx="39">
                        <c:v>1356509.8316654612</c:v>
                      </c:pt>
                      <c:pt idx="40">
                        <c:v>1366435.819279684</c:v>
                      </c:pt>
                      <c:pt idx="41">
                        <c:v>1384694.3781771574</c:v>
                      </c:pt>
                      <c:pt idx="42">
                        <c:v>1399621.3879512306</c:v>
                      </c:pt>
                      <c:pt idx="43">
                        <c:v>1418702.3346659013</c:v>
                      </c:pt>
                      <c:pt idx="44">
                        <c:v>1440146.0553211579</c:v>
                      </c:pt>
                      <c:pt idx="45">
                        <c:v>1464014.0559166942</c:v>
                      </c:pt>
                      <c:pt idx="46">
                        <c:v>1488835.5531732976</c:v>
                      </c:pt>
                      <c:pt idx="47">
                        <c:v>1514704.749120028</c:v>
                      </c:pt>
                      <c:pt idx="48">
                        <c:v>1540068.448170213</c:v>
                      </c:pt>
                      <c:pt idx="49">
                        <c:v>1566404.3054918491</c:v>
                      </c:pt>
                      <c:pt idx="50">
                        <c:v>1594874.6332123359</c:v>
                      </c:pt>
                      <c:pt idx="51">
                        <c:v>1624848.488429565</c:v>
                      </c:pt>
                      <c:pt idx="52">
                        <c:v>1655896.1170775772</c:v>
                      </c:pt>
                      <c:pt idx="53">
                        <c:v>1687753.4964217423</c:v>
                      </c:pt>
                      <c:pt idx="54">
                        <c:v>1720683.2098370448</c:v>
                      </c:pt>
                      <c:pt idx="55">
                        <c:v>1755971.9550667042</c:v>
                      </c:pt>
                      <c:pt idx="56">
                        <c:v>1793343.5626469159</c:v>
                      </c:pt>
                      <c:pt idx="57">
                        <c:v>1832180.8143580887</c:v>
                      </c:pt>
                      <c:pt idx="58">
                        <c:v>1869892.5935939855</c:v>
                      </c:pt>
                      <c:pt idx="59">
                        <c:v>1909216.8323726952</c:v>
                      </c:pt>
                      <c:pt idx="60">
                        <c:v>1950275.6349015508</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226945.15855583214</c:v>
                      </c:pt>
                      <c:pt idx="23">
                        <c:v>226562.51577772334</c:v>
                      </c:pt>
                      <c:pt idx="24">
                        <c:v>224608.7379074418</c:v>
                      </c:pt>
                      <c:pt idx="25">
                        <c:v>221079.14008328613</c:v>
                      </c:pt>
                      <c:pt idx="26">
                        <c:v>216380.35333588396</c:v>
                      </c:pt>
                      <c:pt idx="27">
                        <c:v>212989.37058165771</c:v>
                      </c:pt>
                      <c:pt idx="28">
                        <c:v>209306.73453891533</c:v>
                      </c:pt>
                      <c:pt idx="29">
                        <c:v>205366.6060404774</c:v>
                      </c:pt>
                      <c:pt idx="30">
                        <c:v>179630.04151383773</c:v>
                      </c:pt>
                      <c:pt idx="31">
                        <c:v>180057.70946943699</c:v>
                      </c:pt>
                      <c:pt idx="32">
                        <c:v>180225.90741951732</c:v>
                      </c:pt>
                      <c:pt idx="33">
                        <c:v>180402.92525318475</c:v>
                      </c:pt>
                      <c:pt idx="34">
                        <c:v>180364.90565326053</c:v>
                      </c:pt>
                      <c:pt idx="35">
                        <c:v>180493.33988647096</c:v>
                      </c:pt>
                      <c:pt idx="36">
                        <c:v>181602.8052047407</c:v>
                      </c:pt>
                      <c:pt idx="37">
                        <c:v>182575.2384827924</c:v>
                      </c:pt>
                      <c:pt idx="38">
                        <c:v>183729.3063711026</c:v>
                      </c:pt>
                      <c:pt idx="39">
                        <c:v>184978.61340892653</c:v>
                      </c:pt>
                      <c:pt idx="40">
                        <c:v>186332.15717450235</c:v>
                      </c:pt>
                      <c:pt idx="41">
                        <c:v>188821.96066052144</c:v>
                      </c:pt>
                      <c:pt idx="42">
                        <c:v>190857.46199334963</c:v>
                      </c:pt>
                      <c:pt idx="43">
                        <c:v>193459.40927262287</c:v>
                      </c:pt>
                      <c:pt idx="44">
                        <c:v>196383.5529983397</c:v>
                      </c:pt>
                      <c:pt idx="45">
                        <c:v>199638.28035227649</c:v>
                      </c:pt>
                      <c:pt idx="46">
                        <c:v>203023.02997817696</c:v>
                      </c:pt>
                      <c:pt idx="47">
                        <c:v>206550.64760727654</c:v>
                      </c:pt>
                      <c:pt idx="48">
                        <c:v>210009.33384139268</c:v>
                      </c:pt>
                      <c:pt idx="49">
                        <c:v>213600.58711252487</c:v>
                      </c:pt>
                      <c:pt idx="50">
                        <c:v>217482.90452895491</c:v>
                      </c:pt>
                      <c:pt idx="51">
                        <c:v>221570.24842221339</c:v>
                      </c:pt>
                      <c:pt idx="52">
                        <c:v>225804.01596512416</c:v>
                      </c:pt>
                      <c:pt idx="53">
                        <c:v>230148.2040575103</c:v>
                      </c:pt>
                      <c:pt idx="54">
                        <c:v>234638.61952323336</c:v>
                      </c:pt>
                      <c:pt idx="55">
                        <c:v>239450.72114545965</c:v>
                      </c:pt>
                      <c:pt idx="56">
                        <c:v>244546.84945185218</c:v>
                      </c:pt>
                      <c:pt idx="57">
                        <c:v>249842.83832155753</c:v>
                      </c:pt>
                      <c:pt idx="58">
                        <c:v>254985.35367190713</c:v>
                      </c:pt>
                      <c:pt idx="59">
                        <c:v>260347.74986900389</c:v>
                      </c:pt>
                      <c:pt idx="60">
                        <c:v>265946.67748657509</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23738442.893564869</c:v>
                      </c:pt>
                      <c:pt idx="23">
                        <c:v>24272001.380232137</c:v>
                      </c:pt>
                      <c:pt idx="24">
                        <c:v>24712124.655434076</c:v>
                      </c:pt>
                      <c:pt idx="25">
                        <c:v>25051651.489991654</c:v>
                      </c:pt>
                      <c:pt idx="26">
                        <c:v>25310115.698999129</c:v>
                      </c:pt>
                      <c:pt idx="27">
                        <c:v>25646271.300366469</c:v>
                      </c:pt>
                      <c:pt idx="28">
                        <c:v>25954063.192523111</c:v>
                      </c:pt>
                      <c:pt idx="29">
                        <c:v>26235505.453148045</c:v>
                      </c:pt>
                      <c:pt idx="30">
                        <c:v>24957035.385604251</c:v>
                      </c:pt>
                      <c:pt idx="31">
                        <c:v>25440581.703938928</c:v>
                      </c:pt>
                      <c:pt idx="32">
                        <c:v>25908985.507907312</c:v>
                      </c:pt>
                      <c:pt idx="33">
                        <c:v>26382095.321045663</c:v>
                      </c:pt>
                      <c:pt idx="34">
                        <c:v>26842554.512910049</c:v>
                      </c:pt>
                      <c:pt idx="35">
                        <c:v>27319852.406292293</c:v>
                      </c:pt>
                      <c:pt idx="36">
                        <c:v>27857615.420189552</c:v>
                      </c:pt>
                      <c:pt idx="37">
                        <c:v>28391768.804882459</c:v>
                      </c:pt>
                      <c:pt idx="38">
                        <c:v>28948397.878407709</c:v>
                      </c:pt>
                      <c:pt idx="39">
                        <c:v>29521686.814090546</c:v>
                      </c:pt>
                      <c:pt idx="40">
                        <c:v>30112967.770684343</c:v>
                      </c:pt>
                      <c:pt idx="41">
                        <c:v>30796595.522871304</c:v>
                      </c:pt>
                      <c:pt idx="42">
                        <c:v>31452093.853694182</c:v>
                      </c:pt>
                      <c:pt idx="43">
                        <c:v>32172674.77243983</c:v>
                      </c:pt>
                      <c:pt idx="44">
                        <c:v>32938929.23544528</c:v>
                      </c:pt>
                      <c:pt idx="45">
                        <c:v>33753400.37517333</c:v>
                      </c:pt>
                      <c:pt idx="46">
                        <c:v>34580007.921580493</c:v>
                      </c:pt>
                      <c:pt idx="47">
                        <c:v>35439475.954802923</c:v>
                      </c:pt>
                      <c:pt idx="48">
                        <c:v>36311724.256933205</c:v>
                      </c:pt>
                      <c:pt idx="49">
                        <c:v>37217563.348805815</c:v>
                      </c:pt>
                      <c:pt idx="50">
                        <c:v>38175264.002858989</c:v>
                      </c:pt>
                      <c:pt idx="51">
                        <c:v>39160417.016105235</c:v>
                      </c:pt>
                      <c:pt idx="52">
                        <c:v>40185473.326086216</c:v>
                      </c:pt>
                      <c:pt idx="53">
                        <c:v>41248131.845656544</c:v>
                      </c:pt>
                      <c:pt idx="54">
                        <c:v>42353670.582632765</c:v>
                      </c:pt>
                      <c:pt idx="55">
                        <c:v>43524801.106380358</c:v>
                      </c:pt>
                      <c:pt idx="56">
                        <c:v>44740968.947720565</c:v>
                      </c:pt>
                      <c:pt idx="57">
                        <c:v>46013319.584611386</c:v>
                      </c:pt>
                      <c:pt idx="58">
                        <c:v>47300026.304933868</c:v>
                      </c:pt>
                      <c:pt idx="59">
                        <c:v>48647948.418071464</c:v>
                      </c:pt>
                      <c:pt idx="60">
                        <c:v>50062195.142061464</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94746126.658396497</c:v>
                      </c:pt>
                      <c:pt idx="23">
                        <c:v>96569572.813446015</c:v>
                      </c:pt>
                      <c:pt idx="24">
                        <c:v>97380544.862005785</c:v>
                      </c:pt>
                      <c:pt idx="25">
                        <c:v>97137355.424840108</c:v>
                      </c:pt>
                      <c:pt idx="26">
                        <c:v>96054322.612917528</c:v>
                      </c:pt>
                      <c:pt idx="27">
                        <c:v>95678433.289883792</c:v>
                      </c:pt>
                      <c:pt idx="28">
                        <c:v>95034216.802855372</c:v>
                      </c:pt>
                      <c:pt idx="29">
                        <c:v>94137022.039637536</c:v>
                      </c:pt>
                      <c:pt idx="30">
                        <c:v>78672753.14764604</c:v>
                      </c:pt>
                      <c:pt idx="31">
                        <c:v>80539998.936116472</c:v>
                      </c:pt>
                      <c:pt idx="32">
                        <c:v>82233767.814426944</c:v>
                      </c:pt>
                      <c:pt idx="33">
                        <c:v>83933421.310631528</c:v>
                      </c:pt>
                      <c:pt idx="34">
                        <c:v>85484728.199433252</c:v>
                      </c:pt>
                      <c:pt idx="35">
                        <c:v>87155245.669210196</c:v>
                      </c:pt>
                      <c:pt idx="36">
                        <c:v>89612999.534125268</c:v>
                      </c:pt>
                      <c:pt idx="37">
                        <c:v>91996911.618614659</c:v>
                      </c:pt>
                      <c:pt idx="38">
                        <c:v>94542761.94153133</c:v>
                      </c:pt>
                      <c:pt idx="39">
                        <c:v>97191522.700034156</c:v>
                      </c:pt>
                      <c:pt idx="40">
                        <c:v>99955521.407428384</c:v>
                      </c:pt>
                      <c:pt idx="41">
                        <c:v>103695037.48583771</c:v>
                      </c:pt>
                      <c:pt idx="42">
                        <c:v>107143897.94563176</c:v>
                      </c:pt>
                      <c:pt idx="43">
                        <c:v>111100965.56976706</c:v>
                      </c:pt>
                      <c:pt idx="44">
                        <c:v>115388657.52834442</c:v>
                      </c:pt>
                      <c:pt idx="45">
                        <c:v>120027919.03343455</c:v>
                      </c:pt>
                      <c:pt idx="46">
                        <c:v>124919677.05476858</c:v>
                      </c:pt>
                      <c:pt idx="47">
                        <c:v>130028553.93986166</c:v>
                      </c:pt>
                      <c:pt idx="48">
                        <c:v>135181338.96684685</c:v>
                      </c:pt>
                      <c:pt idx="49">
                        <c:v>140553235.49448696</c:v>
                      </c:pt>
                      <c:pt idx="50">
                        <c:v>146289968.17226216</c:v>
                      </c:pt>
                      <c:pt idx="51">
                        <c:v>152377655.72303075</c:v>
                      </c:pt>
                      <c:pt idx="52">
                        <c:v>158726225.17165145</c:v>
                      </c:pt>
                      <c:pt idx="53">
                        <c:v>165311488.61369491</c:v>
                      </c:pt>
                      <c:pt idx="54">
                        <c:v>172175015.51398966</c:v>
                      </c:pt>
                      <c:pt idx="55">
                        <c:v>179488537.36120597</c:v>
                      </c:pt>
                      <c:pt idx="56">
                        <c:v>187284810.19052777</c:v>
                      </c:pt>
                      <c:pt idx="57">
                        <c:v>195447559.12316993</c:v>
                      </c:pt>
                      <c:pt idx="58">
                        <c:v>203648048.0927119</c:v>
                      </c:pt>
                      <c:pt idx="59">
                        <c:v>212253133.45421922</c:v>
                      </c:pt>
                      <c:pt idx="60">
                        <c:v>221292765.82005158</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989101.78723187046</c:v>
                      </c:pt>
                      <c:pt idx="23">
                        <c:v>1011333.3908430067</c:v>
                      </c:pt>
                      <c:pt idx="24">
                        <c:v>1029671.8606430875</c:v>
                      </c:pt>
                      <c:pt idx="25">
                        <c:v>1043818.8120829866</c:v>
                      </c:pt>
                      <c:pt idx="26">
                        <c:v>1054588.1541249647</c:v>
                      </c:pt>
                      <c:pt idx="27">
                        <c:v>1068594.6375152704</c:v>
                      </c:pt>
                      <c:pt idx="28">
                        <c:v>1081419.2996884638</c:v>
                      </c:pt>
                      <c:pt idx="29">
                        <c:v>1093146.0605478361</c:v>
                      </c:pt>
                      <c:pt idx="30">
                        <c:v>1039876.4744001781</c:v>
                      </c:pt>
                      <c:pt idx="31">
                        <c:v>1060024.2376641228</c:v>
                      </c:pt>
                      <c:pt idx="32">
                        <c:v>1079541.0628294724</c:v>
                      </c:pt>
                      <c:pt idx="33">
                        <c:v>1099253.971710237</c:v>
                      </c:pt>
                      <c:pt idx="34">
                        <c:v>1118439.7713712531</c:v>
                      </c:pt>
                      <c:pt idx="35">
                        <c:v>1138327.1835955132</c:v>
                      </c:pt>
                      <c:pt idx="36">
                        <c:v>1160733.9758412323</c:v>
                      </c:pt>
                      <c:pt idx="37">
                        <c:v>1182990.3668701036</c:v>
                      </c:pt>
                      <c:pt idx="38">
                        <c:v>1206183.2449336557</c:v>
                      </c:pt>
                      <c:pt idx="39">
                        <c:v>1230070.2839204406</c:v>
                      </c:pt>
                      <c:pt idx="40">
                        <c:v>1254706.9904451822</c:v>
                      </c:pt>
                      <c:pt idx="41">
                        <c:v>1283191.4801196388</c:v>
                      </c:pt>
                      <c:pt idx="42">
                        <c:v>1310503.9105705922</c:v>
                      </c:pt>
                      <c:pt idx="43">
                        <c:v>1340528.1155183276</c:v>
                      </c:pt>
                      <c:pt idx="44">
                        <c:v>1372455.3848102211</c:v>
                      </c:pt>
                      <c:pt idx="45">
                        <c:v>1406391.6822988901</c:v>
                      </c:pt>
                      <c:pt idx="46">
                        <c:v>1440833.6633991885</c:v>
                      </c:pt>
                      <c:pt idx="47">
                        <c:v>1476644.8314501231</c:v>
                      </c:pt>
                      <c:pt idx="48">
                        <c:v>1512988.5107055516</c:v>
                      </c:pt>
                      <c:pt idx="49">
                        <c:v>1550731.8062002438</c:v>
                      </c:pt>
                      <c:pt idx="50">
                        <c:v>1590636.0001191262</c:v>
                      </c:pt>
                      <c:pt idx="51">
                        <c:v>1631684.0423377198</c:v>
                      </c:pt>
                      <c:pt idx="52">
                        <c:v>1674394.7219202605</c:v>
                      </c:pt>
                      <c:pt idx="53">
                        <c:v>1718672.1602356909</c:v>
                      </c:pt>
                      <c:pt idx="54">
                        <c:v>1764736.2742763669</c:v>
                      </c:pt>
                      <c:pt idx="55">
                        <c:v>1813533.3794325164</c:v>
                      </c:pt>
                      <c:pt idx="56">
                        <c:v>1864207.0394883587</c:v>
                      </c:pt>
                      <c:pt idx="57">
                        <c:v>1917221.6493588095</c:v>
                      </c:pt>
                      <c:pt idx="58">
                        <c:v>1970834.4293722461</c:v>
                      </c:pt>
                      <c:pt idx="59">
                        <c:v>2026997.8507529795</c:v>
                      </c:pt>
                      <c:pt idx="60">
                        <c:v>2085924.7975858962</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3947755.277433191</c:v>
                      </c:pt>
                      <c:pt idx="23">
                        <c:v>4023732.2005602545</c:v>
                      </c:pt>
                      <c:pt idx="24">
                        <c:v>4057522.7025835784</c:v>
                      </c:pt>
                      <c:pt idx="25">
                        <c:v>4047389.8093683417</c:v>
                      </c:pt>
                      <c:pt idx="26">
                        <c:v>4002263.442204901</c:v>
                      </c:pt>
                      <c:pt idx="27">
                        <c:v>3986601.3870784948</c:v>
                      </c:pt>
                      <c:pt idx="28">
                        <c:v>3959759.0334523111</c:v>
                      </c:pt>
                      <c:pt idx="29">
                        <c:v>3922375.9183182344</c:v>
                      </c:pt>
                      <c:pt idx="30">
                        <c:v>3278031.3811519211</c:v>
                      </c:pt>
                      <c:pt idx="31">
                        <c:v>3355833.2890048563</c:v>
                      </c:pt>
                      <c:pt idx="32">
                        <c:v>3426406.9922677921</c:v>
                      </c:pt>
                      <c:pt idx="33">
                        <c:v>3497225.8879429838</c:v>
                      </c:pt>
                      <c:pt idx="34">
                        <c:v>3561863.6749763889</c:v>
                      </c:pt>
                      <c:pt idx="35">
                        <c:v>3631468.5695504281</c:v>
                      </c:pt>
                      <c:pt idx="36">
                        <c:v>3733874.9805885563</c:v>
                      </c:pt>
                      <c:pt idx="37">
                        <c:v>3833204.6507756142</c:v>
                      </c:pt>
                      <c:pt idx="38">
                        <c:v>3939281.7475638092</c:v>
                      </c:pt>
                      <c:pt idx="39">
                        <c:v>4049646.779168094</c:v>
                      </c:pt>
                      <c:pt idx="40">
                        <c:v>4164813.3919761865</c:v>
                      </c:pt>
                      <c:pt idx="41">
                        <c:v>4320626.5619099094</c:v>
                      </c:pt>
                      <c:pt idx="42">
                        <c:v>4464329.0810679942</c:v>
                      </c:pt>
                      <c:pt idx="43">
                        <c:v>4629206.8987402981</c:v>
                      </c:pt>
                      <c:pt idx="44">
                        <c:v>4807860.7303476892</c:v>
                      </c:pt>
                      <c:pt idx="45">
                        <c:v>5001163.2930597775</c:v>
                      </c:pt>
                      <c:pt idx="46">
                        <c:v>5204986.5439486951</c:v>
                      </c:pt>
                      <c:pt idx="47">
                        <c:v>5417856.4141609073</c:v>
                      </c:pt>
                      <c:pt idx="48">
                        <c:v>5632555.7902852912</c:v>
                      </c:pt>
                      <c:pt idx="49">
                        <c:v>5856384.8122702949</c:v>
                      </c:pt>
                      <c:pt idx="50">
                        <c:v>6095415.340510929</c:v>
                      </c:pt>
                      <c:pt idx="51">
                        <c:v>6349068.9884596197</c:v>
                      </c:pt>
                      <c:pt idx="52">
                        <c:v>6613592.7154854834</c:v>
                      </c:pt>
                      <c:pt idx="53">
                        <c:v>6887978.6922372943</c:v>
                      </c:pt>
                      <c:pt idx="54">
                        <c:v>7173958.9797495753</c:v>
                      </c:pt>
                      <c:pt idx="55">
                        <c:v>7478689.0567169217</c:v>
                      </c:pt>
                      <c:pt idx="56">
                        <c:v>7803533.7579386635</c:v>
                      </c:pt>
                      <c:pt idx="57">
                        <c:v>8143648.2967987554</c:v>
                      </c:pt>
                      <c:pt idx="58">
                        <c:v>8485335.3371963371</c:v>
                      </c:pt>
                      <c:pt idx="59">
                        <c:v>8843880.5605924763</c:v>
                      </c:pt>
                      <c:pt idx="60">
                        <c:v>9220531.9091688246</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27554.219807136677</c:v>
                </c:pt>
                <c:pt idx="1">
                  <c:v>27355.95746628254</c:v>
                </c:pt>
                <c:pt idx="2">
                  <c:v>26716.740856961191</c:v>
                </c:pt>
                <c:pt idx="3">
                  <c:v>26637.476489992478</c:v>
                </c:pt>
                <c:pt idx="4">
                  <c:v>26374.852623436884</c:v>
                </c:pt>
                <c:pt idx="5">
                  <c:v>26533.412575204307</c:v>
                </c:pt>
                <c:pt idx="6">
                  <c:v>26410.698013112593</c:v>
                </c:pt>
                <c:pt idx="7">
                  <c:v>26955.917556178629</c:v>
                </c:pt>
                <c:pt idx="8">
                  <c:v>27407.444385583316</c:v>
                </c:pt>
                <c:pt idx="9">
                  <c:v>27291.288746937418</c:v>
                </c:pt>
                <c:pt idx="10">
                  <c:v>27077.0700941676</c:v>
                </c:pt>
                <c:pt idx="11">
                  <c:v>26920.982021071421</c:v>
                </c:pt>
                <c:pt idx="12">
                  <c:v>27031.999761134448</c:v>
                </c:pt>
                <c:pt idx="13">
                  <c:v>27136.421186322546</c:v>
                </c:pt>
                <c:pt idx="14">
                  <c:v>27121.284826964005</c:v>
                </c:pt>
                <c:pt idx="15">
                  <c:v>26983.200738367173</c:v>
                </c:pt>
                <c:pt idx="16">
                  <c:v>26753.015011303167</c:v>
                </c:pt>
                <c:pt idx="17">
                  <c:v>26633.758927910691</c:v>
                </c:pt>
                <c:pt idx="18">
                  <c:v>26489.019311184158</c:v>
                </c:pt>
                <c:pt idx="19">
                  <c:v>26321.678836814081</c:v>
                </c:pt>
                <c:pt idx="20">
                  <c:v>24310.465375043292</c:v>
                </c:pt>
                <c:pt idx="21">
                  <c:v>24208.07218293488</c:v>
                </c:pt>
                <c:pt idx="22">
                  <c:v>24083.646248346646</c:v>
                </c:pt>
                <c:pt idx="23">
                  <c:v>23960.08277832513</c:v>
                </c:pt>
                <c:pt idx="24">
                  <c:v>23818.657489056255</c:v>
                </c:pt>
                <c:pt idx="25">
                  <c:v>23690.651537812653</c:v>
                </c:pt>
                <c:pt idx="26">
                  <c:v>23621.360167741841</c:v>
                </c:pt>
                <c:pt idx="27">
                  <c:v>23539.861769155032</c:v>
                </c:pt>
                <c:pt idx="28">
                  <c:v>23471.15560479846</c:v>
                </c:pt>
                <c:pt idx="29">
                  <c:v>23408.324482329128</c:v>
                </c:pt>
                <c:pt idx="30">
                  <c:v>23351.565205993687</c:v>
                </c:pt>
                <c:pt idx="31">
                  <c:v>23365.392261922203</c:v>
                </c:pt>
                <c:pt idx="32">
                  <c:v>23340.943700030592</c:v>
                </c:pt>
                <c:pt idx="33">
                  <c:v>23356.064701372798</c:v>
                </c:pt>
                <c:pt idx="34">
                  <c:v>23391.444927535125</c:v>
                </c:pt>
                <c:pt idx="35">
                  <c:v>23446.550645051193</c:v>
                </c:pt>
                <c:pt idx="36">
                  <c:v>23493.182175146481</c:v>
                </c:pt>
                <c:pt idx="37">
                  <c:v>23544.850895197389</c:v>
                </c:pt>
                <c:pt idx="38">
                  <c:v>23586.195526294174</c:v>
                </c:pt>
                <c:pt idx="39">
                  <c:v>23631.27762350726</c:v>
                </c:pt>
                <c:pt idx="40">
                  <c:v>23690.830869849957</c:v>
                </c:pt>
                <c:pt idx="41">
                  <c:v>23747.313235932925</c:v>
                </c:pt>
                <c:pt idx="42">
                  <c:v>23807.153183839066</c:v>
                </c:pt>
                <c:pt idx="43">
                  <c:v>23867.57744605689</c:v>
                </c:pt>
                <c:pt idx="44">
                  <c:v>23930.475220559889</c:v>
                </c:pt>
                <c:pt idx="45">
                  <c:v>24007.294115327993</c:v>
                </c:pt>
                <c:pt idx="46">
                  <c:v>24083.965153061945</c:v>
                </c:pt>
                <c:pt idx="47">
                  <c:v>24165.1803913691</c:v>
                </c:pt>
                <c:pt idx="48">
                  <c:v>24227.573932414867</c:v>
                </c:pt>
                <c:pt idx="49">
                  <c:v>24294.850293370324</c:v>
                </c:pt>
                <c:pt idx="50">
                  <c:v>24367.611782892047</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762.61798038874713</c:v>
                </c:pt>
                <c:pt idx="1">
                  <c:v>770.037342974083</c:v>
                </c:pt>
                <c:pt idx="2">
                  <c:v>755.58203891254311</c:v>
                </c:pt>
                <c:pt idx="3">
                  <c:v>721.75143456019089</c:v>
                </c:pt>
                <c:pt idx="4">
                  <c:v>716.67484725890722</c:v>
                </c:pt>
                <c:pt idx="5">
                  <c:v>729.32337712122808</c:v>
                </c:pt>
                <c:pt idx="6">
                  <c:v>720.68997500480248</c:v>
                </c:pt>
                <c:pt idx="7">
                  <c:v>731.3640552803688</c:v>
                </c:pt>
                <c:pt idx="8">
                  <c:v>761.56334487642721</c:v>
                </c:pt>
                <c:pt idx="9">
                  <c:v>763.39480303850974</c:v>
                </c:pt>
                <c:pt idx="10">
                  <c:v>759.25274923515042</c:v>
                </c:pt>
                <c:pt idx="11">
                  <c:v>751.41115031540085</c:v>
                </c:pt>
                <c:pt idx="12">
                  <c:v>773.03623561107304</c:v>
                </c:pt>
                <c:pt idx="13">
                  <c:v>774.99340998192542</c:v>
                </c:pt>
                <c:pt idx="14">
                  <c:v>772.52782470735144</c:v>
                </c:pt>
                <c:pt idx="15">
                  <c:v>765.5687223669903</c:v>
                </c:pt>
                <c:pt idx="16">
                  <c:v>755.23154018991795</c:v>
                </c:pt>
                <c:pt idx="17">
                  <c:v>748.63481285281853</c:v>
                </c:pt>
                <c:pt idx="18">
                  <c:v>741.15107294815061</c:v>
                </c:pt>
                <c:pt idx="19">
                  <c:v>732.87389433663407</c:v>
                </c:pt>
                <c:pt idx="20">
                  <c:v>660.72778803993322</c:v>
                </c:pt>
                <c:pt idx="21">
                  <c:v>664.50348157007193</c:v>
                </c:pt>
                <c:pt idx="22">
                  <c:v>667.56378702486563</c:v>
                </c:pt>
                <c:pt idx="23">
                  <c:v>670.69769583190975</c:v>
                </c:pt>
                <c:pt idx="24">
                  <c:v>673.2377034703087</c:v>
                </c:pt>
                <c:pt idx="25">
                  <c:v>676.31666405960311</c:v>
                </c:pt>
                <c:pt idx="26">
                  <c:v>682.23126710914755</c:v>
                </c:pt>
                <c:pt idx="27">
                  <c:v>687.80377237921095</c:v>
                </c:pt>
                <c:pt idx="28">
                  <c:v>693.99176569576753</c:v>
                </c:pt>
                <c:pt idx="29">
                  <c:v>700.54342489812018</c:v>
                </c:pt>
                <c:pt idx="30">
                  <c:v>707.48956732814781</c:v>
                </c:pt>
                <c:pt idx="31">
                  <c:v>717.87622627510996</c:v>
                </c:pt>
                <c:pt idx="32">
                  <c:v>726.97452397833274</c:v>
                </c:pt>
                <c:pt idx="33">
                  <c:v>737.92523971022547</c:v>
                </c:pt>
                <c:pt idx="34">
                  <c:v>749.99725753843336</c:v>
                </c:pt>
                <c:pt idx="35">
                  <c:v>763.22958429894766</c:v>
                </c:pt>
                <c:pt idx="36">
                  <c:v>776.89249455446793</c:v>
                </c:pt>
                <c:pt idx="37">
                  <c:v>791.15155954795637</c:v>
                </c:pt>
                <c:pt idx="38">
                  <c:v>805.34864362656185</c:v>
                </c:pt>
                <c:pt idx="39">
                  <c:v>820.12196250458362</c:v>
                </c:pt>
                <c:pt idx="40">
                  <c:v>835.987303833704</c:v>
                </c:pt>
                <c:pt idx="41">
                  <c:v>852.57707387123969</c:v>
                </c:pt>
                <c:pt idx="42">
                  <c:v>869.82359568333447</c:v>
                </c:pt>
                <c:pt idx="43">
                  <c:v>887.62299949143846</c:v>
                </c:pt>
                <c:pt idx="44">
                  <c:v>906.10060312622818</c:v>
                </c:pt>
                <c:pt idx="45">
                  <c:v>925.84561664051671</c:v>
                </c:pt>
                <c:pt idx="46">
                  <c:v>946.63881858989907</c:v>
                </c:pt>
                <c:pt idx="47">
                  <c:v>968.33817309277924</c:v>
                </c:pt>
                <c:pt idx="48">
                  <c:v>989.78519682003423</c:v>
                </c:pt>
                <c:pt idx="49">
                  <c:v>1012.2244906951219</c:v>
                </c:pt>
                <c:pt idx="50">
                  <c:v>1035.7335705356879</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1437.1521613218097</c:v>
                </c:pt>
                <c:pt idx="1">
                  <c:v>1420.7532667016601</c:v>
                </c:pt>
                <c:pt idx="2">
                  <c:v>1453.9931240925632</c:v>
                </c:pt>
                <c:pt idx="3">
                  <c:v>1423.6012907024699</c:v>
                </c:pt>
                <c:pt idx="4">
                  <c:v>1426.753610882653</c:v>
                </c:pt>
                <c:pt idx="5">
                  <c:v>1477.1488035237094</c:v>
                </c:pt>
                <c:pt idx="6">
                  <c:v>1517.6310373242886</c:v>
                </c:pt>
                <c:pt idx="7">
                  <c:v>1563.8037591101804</c:v>
                </c:pt>
                <c:pt idx="8">
                  <c:v>1600.9778867790778</c:v>
                </c:pt>
                <c:pt idx="9">
                  <c:v>1570.3300471621321</c:v>
                </c:pt>
                <c:pt idx="10">
                  <c:v>1579.8471445717203</c:v>
                </c:pt>
                <c:pt idx="11">
                  <c:v>1630.4753358386679</c:v>
                </c:pt>
                <c:pt idx="12">
                  <c:v>1587.0774267675997</c:v>
                </c:pt>
                <c:pt idx="13">
                  <c:v>1608.0792695727637</c:v>
                </c:pt>
                <c:pt idx="14">
                  <c:v>1618.0006197381381</c:v>
                </c:pt>
                <c:pt idx="15">
                  <c:v>1616.3912331770568</c:v>
                </c:pt>
                <c:pt idx="16">
                  <c:v>1605.7397365381098</c:v>
                </c:pt>
                <c:pt idx="17">
                  <c:v>1603.6792356650183</c:v>
                </c:pt>
                <c:pt idx="18">
                  <c:v>1598.8104669418653</c:v>
                </c:pt>
                <c:pt idx="19">
                  <c:v>1591.3356731716469</c:v>
                </c:pt>
                <c:pt idx="20">
                  <c:v>1418.9234708925355</c:v>
                </c:pt>
                <c:pt idx="21">
                  <c:v>1435.5097876453976</c:v>
                </c:pt>
                <c:pt idx="22">
                  <c:v>1450.2305723599331</c:v>
                </c:pt>
                <c:pt idx="23">
                  <c:v>1465.1295002765023</c:v>
                </c:pt>
                <c:pt idx="24">
                  <c:v>1478.4676409904835</c:v>
                </c:pt>
                <c:pt idx="25">
                  <c:v>1493.224592732834</c:v>
                </c:pt>
                <c:pt idx="26">
                  <c:v>1515.676850319998</c:v>
                </c:pt>
                <c:pt idx="27">
                  <c:v>1537.3385811140683</c:v>
                </c:pt>
                <c:pt idx="28">
                  <c:v>1560.7780823715566</c:v>
                </c:pt>
                <c:pt idx="29">
                  <c:v>1585.3479277479601</c:v>
                </c:pt>
                <c:pt idx="30">
                  <c:v>1611.1575175235459</c:v>
                </c:pt>
                <c:pt idx="31">
                  <c:v>1646.6820934424234</c:v>
                </c:pt>
                <c:pt idx="32">
                  <c:v>1678.9835937375958</c:v>
                </c:pt>
                <c:pt idx="33">
                  <c:v>1716.6733435606036</c:v>
                </c:pt>
                <c:pt idx="34">
                  <c:v>1757.8129699317558</c:v>
                </c:pt>
                <c:pt idx="35">
                  <c:v>1802.5746053417458</c:v>
                </c:pt>
                <c:pt idx="36">
                  <c:v>1849.1358173589599</c:v>
                </c:pt>
                <c:pt idx="37">
                  <c:v>1897.8459956885981</c:v>
                </c:pt>
                <c:pt idx="38">
                  <c:v>1946.8773945405251</c:v>
                </c:pt>
                <c:pt idx="39">
                  <c:v>1998.0599695524274</c:v>
                </c:pt>
                <c:pt idx="40">
                  <c:v>2052.9094676489431</c:v>
                </c:pt>
                <c:pt idx="41">
                  <c:v>2110.6006384361058</c:v>
                </c:pt>
                <c:pt idx="42">
                  <c:v>2170.8287634628769</c:v>
                </c:pt>
                <c:pt idx="43">
                  <c:v>2233.3363407449929</c:v>
                </c:pt>
                <c:pt idx="44">
                  <c:v>2298.5352831033929</c:v>
                </c:pt>
                <c:pt idx="45">
                  <c:v>2368.2050042258757</c:v>
                </c:pt>
                <c:pt idx="46">
                  <c:v>2441.9797719207495</c:v>
                </c:pt>
                <c:pt idx="47">
                  <c:v>2519.317084099825</c:v>
                </c:pt>
                <c:pt idx="48">
                  <c:v>2596.8183837071201</c:v>
                </c:pt>
                <c:pt idx="49">
                  <c:v>2678.2416940123098</c:v>
                </c:pt>
                <c:pt idx="50">
                  <c:v>2763.8912575262557</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920.63198550116749</c:v>
                </c:pt>
                <c:pt idx="13">
                  <c:v>958.89617652703839</c:v>
                </c:pt>
                <c:pt idx="14">
                  <c:v>942.41124067290946</c:v>
                </c:pt>
                <c:pt idx="15">
                  <c:v>927.33819518053326</c:v>
                </c:pt>
                <c:pt idx="16">
                  <c:v>934.76306456815712</c:v>
                </c:pt>
                <c:pt idx="17">
                  <c:v>941.07033411578141</c:v>
                </c:pt>
                <c:pt idx="18">
                  <c:v>941.00032030340537</c:v>
                </c:pt>
                <c:pt idx="19">
                  <c:v>940.95787082168329</c:v>
                </c:pt>
                <c:pt idx="20">
                  <c:v>940.91542133996109</c:v>
                </c:pt>
                <c:pt idx="21">
                  <c:v>940.87297185823888</c:v>
                </c:pt>
                <c:pt idx="22">
                  <c:v>940.8305223765168</c:v>
                </c:pt>
                <c:pt idx="23">
                  <c:v>940.78807289479448</c:v>
                </c:pt>
                <c:pt idx="24">
                  <c:v>940.74562341307217</c:v>
                </c:pt>
                <c:pt idx="25">
                  <c:v>940.70317393134997</c:v>
                </c:pt>
                <c:pt idx="26">
                  <c:v>940.66072444962788</c:v>
                </c:pt>
                <c:pt idx="27">
                  <c:v>940.61827496790579</c:v>
                </c:pt>
                <c:pt idx="28">
                  <c:v>940.57582548618359</c:v>
                </c:pt>
                <c:pt idx="29">
                  <c:v>940.53337600446139</c:v>
                </c:pt>
                <c:pt idx="30">
                  <c:v>940.49092652273885</c:v>
                </c:pt>
                <c:pt idx="31">
                  <c:v>940.16550853350395</c:v>
                </c:pt>
                <c:pt idx="32">
                  <c:v>939.84009054426895</c:v>
                </c:pt>
                <c:pt idx="33">
                  <c:v>939.51467255503383</c:v>
                </c:pt>
                <c:pt idx="34">
                  <c:v>939.18925456579859</c:v>
                </c:pt>
                <c:pt idx="35">
                  <c:v>938.86383657656359</c:v>
                </c:pt>
                <c:pt idx="36">
                  <c:v>938.53841858732835</c:v>
                </c:pt>
                <c:pt idx="37">
                  <c:v>938.21300059809323</c:v>
                </c:pt>
                <c:pt idx="38">
                  <c:v>937.88758260885834</c:v>
                </c:pt>
                <c:pt idx="39">
                  <c:v>937.47556724586946</c:v>
                </c:pt>
                <c:pt idx="40">
                  <c:v>937.0635518828808</c:v>
                </c:pt>
                <c:pt idx="41">
                  <c:v>936.65153651989203</c:v>
                </c:pt>
                <c:pt idx="42">
                  <c:v>936.23952115690304</c:v>
                </c:pt>
                <c:pt idx="43">
                  <c:v>935.8275057939145</c:v>
                </c:pt>
                <c:pt idx="44">
                  <c:v>935.41549043092584</c:v>
                </c:pt>
                <c:pt idx="45">
                  <c:v>935.00347506793696</c:v>
                </c:pt>
                <c:pt idx="46">
                  <c:v>934.59145970494808</c:v>
                </c:pt>
                <c:pt idx="47">
                  <c:v>934.17944434195954</c:v>
                </c:pt>
                <c:pt idx="48">
                  <c:v>933.76742897897088</c:v>
                </c:pt>
                <c:pt idx="49">
                  <c:v>933.355413615982</c:v>
                </c:pt>
                <c:pt idx="50">
                  <c:v>932.94339825299323</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964.38790587743847</c:v>
                </c:pt>
                <c:pt idx="13">
                  <c:v>995.11705333830332</c:v>
                </c:pt>
                <c:pt idx="14">
                  <c:v>981.13718735916825</c:v>
                </c:pt>
                <c:pt idx="15">
                  <c:v>968.87559608273943</c:v>
                </c:pt>
                <c:pt idx="16">
                  <c:v>974.98616224631087</c:v>
                </c:pt>
                <c:pt idx="17">
                  <c:v>980.18407848988204</c:v>
                </c:pt>
                <c:pt idx="18">
                  <c:v>980.17420305345331</c:v>
                </c:pt>
                <c:pt idx="19">
                  <c:v>980.06285727191118</c:v>
                </c:pt>
                <c:pt idx="20">
                  <c:v>979.95151149036906</c:v>
                </c:pt>
                <c:pt idx="21">
                  <c:v>979.84016570882682</c:v>
                </c:pt>
                <c:pt idx="22">
                  <c:v>979.7288199272848</c:v>
                </c:pt>
                <c:pt idx="23">
                  <c:v>979.61747414574268</c:v>
                </c:pt>
                <c:pt idx="24">
                  <c:v>979.50612836420055</c:v>
                </c:pt>
                <c:pt idx="25">
                  <c:v>979.39478258265842</c:v>
                </c:pt>
                <c:pt idx="26">
                  <c:v>979.2834368011163</c:v>
                </c:pt>
                <c:pt idx="27">
                  <c:v>979.17209101957428</c:v>
                </c:pt>
                <c:pt idx="28">
                  <c:v>979.06074523803215</c:v>
                </c:pt>
                <c:pt idx="29">
                  <c:v>978.94939945649003</c:v>
                </c:pt>
                <c:pt idx="30">
                  <c:v>978.83805367494779</c:v>
                </c:pt>
                <c:pt idx="31">
                  <c:v>978.54808966225437</c:v>
                </c:pt>
                <c:pt idx="32">
                  <c:v>978.25812564956084</c:v>
                </c:pt>
                <c:pt idx="33">
                  <c:v>977.96816163686697</c:v>
                </c:pt>
                <c:pt idx="34">
                  <c:v>977.67819762417309</c:v>
                </c:pt>
                <c:pt idx="35">
                  <c:v>977.38823361147956</c:v>
                </c:pt>
                <c:pt idx="36">
                  <c:v>977.09826959878592</c:v>
                </c:pt>
                <c:pt idx="37">
                  <c:v>976.80830558609227</c:v>
                </c:pt>
                <c:pt idx="38">
                  <c:v>976.51834157339863</c:v>
                </c:pt>
                <c:pt idx="39">
                  <c:v>976.15766075903787</c:v>
                </c:pt>
                <c:pt idx="40">
                  <c:v>975.79697994467733</c:v>
                </c:pt>
                <c:pt idx="41">
                  <c:v>975.43629913031646</c:v>
                </c:pt>
                <c:pt idx="42">
                  <c:v>975.07561831595558</c:v>
                </c:pt>
                <c:pt idx="43">
                  <c:v>974.71493750159482</c:v>
                </c:pt>
                <c:pt idx="44">
                  <c:v>974.35425668723417</c:v>
                </c:pt>
                <c:pt idx="45">
                  <c:v>973.99357587287363</c:v>
                </c:pt>
                <c:pt idx="46">
                  <c:v>973.63289505851253</c:v>
                </c:pt>
                <c:pt idx="47">
                  <c:v>973.27221424415188</c:v>
                </c:pt>
                <c:pt idx="48">
                  <c:v>972.91153342979101</c:v>
                </c:pt>
                <c:pt idx="49">
                  <c:v>972.55085261543036</c:v>
                </c:pt>
                <c:pt idx="50">
                  <c:v>972.19017180106971</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1796.7282227433116</c:v>
                </c:pt>
                <c:pt idx="13">
                  <c:v>1804.6805285663722</c:v>
                </c:pt>
                <c:pt idx="14">
                  <c:v>1810.4823286753442</c:v>
                </c:pt>
                <c:pt idx="15">
                  <c:v>1814.9143181484453</c:v>
                </c:pt>
                <c:pt idx="16">
                  <c:v>1817.9370782173082</c:v>
                </c:pt>
                <c:pt idx="17">
                  <c:v>1819.8380711815039</c:v>
                </c:pt>
                <c:pt idx="18">
                  <c:v>1822.6691860661754</c:v>
                </c:pt>
                <c:pt idx="19">
                  <c:v>1825.0975901295374</c:v>
                </c:pt>
                <c:pt idx="20">
                  <c:v>1827.1527450413378</c:v>
                </c:pt>
                <c:pt idx="21">
                  <c:v>1809.0502954429558</c:v>
                </c:pt>
                <c:pt idx="22">
                  <c:v>1814.2814706196953</c:v>
                </c:pt>
                <c:pt idx="23">
                  <c:v>1819.2221539791888</c:v>
                </c:pt>
                <c:pt idx="24">
                  <c:v>1824.1332627723557</c:v>
                </c:pt>
                <c:pt idx="25">
                  <c:v>1828.7994107770244</c:v>
                </c:pt>
                <c:pt idx="26">
                  <c:v>1833.5939082194125</c:v>
                </c:pt>
                <c:pt idx="27">
                  <c:v>1839.2007685548485</c:v>
                </c:pt>
                <c:pt idx="28">
                  <c:v>1844.6577877430766</c:v>
                </c:pt>
                <c:pt idx="29">
                  <c:v>1850.2793241653137</c:v>
                </c:pt>
                <c:pt idx="30">
                  <c:v>1855.9854810600493</c:v>
                </c:pt>
                <c:pt idx="31">
                  <c:v>1861.786573283136</c:v>
                </c:pt>
                <c:pt idx="32">
                  <c:v>1868.6196575094596</c:v>
                </c:pt>
                <c:pt idx="33">
                  <c:v>1874.998685393879</c:v>
                </c:pt>
                <c:pt idx="34">
                  <c:v>1881.9388814970896</c:v>
                </c:pt>
                <c:pt idx="35">
                  <c:v>1889.1980781232448</c:v>
                </c:pt>
                <c:pt idx="36">
                  <c:v>1896.7800767453462</c:v>
                </c:pt>
                <c:pt idx="37">
                  <c:v>1904.4049199737531</c:v>
                </c:pt>
                <c:pt idx="38">
                  <c:v>1912.1663624717548</c:v>
                </c:pt>
                <c:pt idx="39">
                  <c:v>1919.8589249342422</c:v>
                </c:pt>
                <c:pt idx="40">
                  <c:v>1927.6768792272226</c:v>
                </c:pt>
                <c:pt idx="41">
                  <c:v>1935.770781909353</c:v>
                </c:pt>
                <c:pt idx="42">
                  <c:v>1943.9876438165074</c:v>
                </c:pt>
                <c:pt idx="43">
                  <c:v>1952.3371115313735</c:v>
                </c:pt>
                <c:pt idx="44">
                  <c:v>1960.7836561898755</c:v>
                </c:pt>
                <c:pt idx="45">
                  <c:v>1969.3579322814026</c:v>
                </c:pt>
                <c:pt idx="46">
                  <c:v>1978.2206871718461</c:v>
                </c:pt>
                <c:pt idx="47">
                  <c:v>1987.2669364953838</c:v>
                </c:pt>
                <c:pt idx="48">
                  <c:v>1996.4794779602205</c:v>
                </c:pt>
                <c:pt idx="49">
                  <c:v>2005.5366219226246</c:v>
                </c:pt>
                <c:pt idx="50">
                  <c:v>2014.7735985970744</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469.97396782296096</c:v>
                </c:pt>
                <c:pt idx="14">
                  <c:v>469.88529431882711</c:v>
                </c:pt>
                <c:pt idx="15">
                  <c:v>469.81755671506932</c:v>
                </c:pt>
                <c:pt idx="16">
                  <c:v>469.77135747993066</c:v>
                </c:pt>
                <c:pt idx="17">
                  <c:v>469.74230309951372</c:v>
                </c:pt>
                <c:pt idx="18">
                  <c:v>469.69903292944343</c:v>
                </c:pt>
                <c:pt idx="19">
                  <c:v>469.6619177076663</c:v>
                </c:pt>
                <c:pt idx="20">
                  <c:v>469.63050714815989</c:v>
                </c:pt>
                <c:pt idx="21">
                  <c:v>469.90718121640492</c:v>
                </c:pt>
                <c:pt idx="22">
                  <c:v>469.82722902485284</c:v>
                </c:pt>
                <c:pt idx="23">
                  <c:v>469.75171664971538</c:v>
                </c:pt>
                <c:pt idx="24">
                  <c:v>469.67665628608808</c:v>
                </c:pt>
                <c:pt idx="25">
                  <c:v>469.6053398521176</c:v>
                </c:pt>
                <c:pt idx="26">
                  <c:v>469.53206175208112</c:v>
                </c:pt>
                <c:pt idx="27">
                  <c:v>469.44636766683288</c:v>
                </c:pt>
                <c:pt idx="28">
                  <c:v>469.3629637224609</c:v>
                </c:pt>
                <c:pt idx="29">
                  <c:v>469.27704533095948</c:v>
                </c:pt>
                <c:pt idx="30">
                  <c:v>469.18983361778606</c:v>
                </c:pt>
                <c:pt idx="31">
                  <c:v>469.1011709328327</c:v>
                </c:pt>
                <c:pt idx="32">
                  <c:v>468.99673549710423</c:v>
                </c:pt>
                <c:pt idx="33">
                  <c:v>468.89923976390867</c:v>
                </c:pt>
                <c:pt idx="34">
                  <c:v>468.79316725256933</c:v>
                </c:pt>
                <c:pt idx="35">
                  <c:v>468.68221920369706</c:v>
                </c:pt>
                <c:pt idx="36">
                  <c:v>468.56633751637054</c:v>
                </c:pt>
                <c:pt idx="37">
                  <c:v>468.44980100100719</c:v>
                </c:pt>
                <c:pt idx="38">
                  <c:v>468.33117673086622</c:v>
                </c:pt>
                <c:pt idx="39">
                  <c:v>468.21360520883775</c:v>
                </c:pt>
                <c:pt idx="40">
                  <c:v>468.09411722419583</c:v>
                </c:pt>
                <c:pt idx="41">
                  <c:v>467.97041170186452</c:v>
                </c:pt>
                <c:pt idx="42">
                  <c:v>467.8448268963549</c:v>
                </c:pt>
                <c:pt idx="43">
                  <c:v>467.71721537130691</c:v>
                </c:pt>
                <c:pt idx="44">
                  <c:v>467.58812014247724</c:v>
                </c:pt>
                <c:pt idx="45">
                  <c:v>467.45707269303637</c:v>
                </c:pt>
                <c:pt idx="46">
                  <c:v>467.32161619373375</c:v>
                </c:pt>
                <c:pt idx="47">
                  <c:v>467.18335520374455</c:v>
                </c:pt>
                <c:pt idx="48">
                  <c:v>467.0425526393127</c:v>
                </c:pt>
                <c:pt idx="49">
                  <c:v>466.90412513793274</c:v>
                </c:pt>
                <c:pt idx="50">
                  <c:v>466.76294911084779</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19327.015119058116</c:v>
                </c:pt>
                <c:pt idx="1">
                  <c:v>18602.913592780023</c:v>
                </c:pt>
                <c:pt idx="2">
                  <c:v>18996.200132064732</c:v>
                </c:pt>
                <c:pt idx="3">
                  <c:v>18690.572709169541</c:v>
                </c:pt>
                <c:pt idx="4">
                  <c:v>18340.319361353846</c:v>
                </c:pt>
                <c:pt idx="5">
                  <c:v>18032.244904032526</c:v>
                </c:pt>
                <c:pt idx="6">
                  <c:v>17683.190185022595</c:v>
                </c:pt>
                <c:pt idx="7">
                  <c:v>18565.416324630911</c:v>
                </c:pt>
                <c:pt idx="8">
                  <c:v>18914.683594619022</c:v>
                </c:pt>
                <c:pt idx="9">
                  <c:v>18700.377993558752</c:v>
                </c:pt>
                <c:pt idx="10">
                  <c:v>18480.993443645988</c:v>
                </c:pt>
                <c:pt idx="11">
                  <c:v>18357.347352101453</c:v>
                </c:pt>
                <c:pt idx="12">
                  <c:v>18833.768245023712</c:v>
                </c:pt>
                <c:pt idx="13">
                  <c:v>18891.696275779021</c:v>
                </c:pt>
                <c:pt idx="14">
                  <c:v>18885.110124816994</c:v>
                </c:pt>
                <c:pt idx="15">
                  <c:v>18813.224216155948</c:v>
                </c:pt>
                <c:pt idx="16">
                  <c:v>18692.025104542143</c:v>
                </c:pt>
                <c:pt idx="17">
                  <c:v>18627.568519183333</c:v>
                </c:pt>
                <c:pt idx="18">
                  <c:v>18551.256900596727</c:v>
                </c:pt>
                <c:pt idx="19">
                  <c:v>18462.84063599661</c:v>
                </c:pt>
                <c:pt idx="20">
                  <c:v>17414.301773456908</c:v>
                </c:pt>
                <c:pt idx="21">
                  <c:v>17327.314580367991</c:v>
                </c:pt>
                <c:pt idx="22">
                  <c:v>17259.636576539495</c:v>
                </c:pt>
                <c:pt idx="23">
                  <c:v>17192.093546046272</c:v>
                </c:pt>
                <c:pt idx="24">
                  <c:v>17115.271774867553</c:v>
                </c:pt>
                <c:pt idx="25">
                  <c:v>17045.123807368207</c:v>
                </c:pt>
                <c:pt idx="26">
                  <c:v>17004.781330375528</c:v>
                </c:pt>
                <c:pt idx="27">
                  <c:v>16959.161166477865</c:v>
                </c:pt>
                <c:pt idx="28">
                  <c:v>16919.929631761221</c:v>
                </c:pt>
                <c:pt idx="29">
                  <c:v>16883.903606026226</c:v>
                </c:pt>
                <c:pt idx="30">
                  <c:v>16851.049287184003</c:v>
                </c:pt>
                <c:pt idx="31">
                  <c:v>16854.114878490393</c:v>
                </c:pt>
                <c:pt idx="32">
                  <c:v>16838.607710067663</c:v>
                </c:pt>
                <c:pt idx="33">
                  <c:v>16842.786895899375</c:v>
                </c:pt>
                <c:pt idx="34">
                  <c:v>16857.97253934211</c:v>
                </c:pt>
                <c:pt idx="35">
                  <c:v>16883.512216248419</c:v>
                </c:pt>
                <c:pt idx="36">
                  <c:v>16904.322301465279</c:v>
                </c:pt>
                <c:pt idx="37">
                  <c:v>16927.509791903765</c:v>
                </c:pt>
                <c:pt idx="38">
                  <c:v>16945.282276911596</c:v>
                </c:pt>
                <c:pt idx="39">
                  <c:v>16964.571479760347</c:v>
                </c:pt>
                <c:pt idx="40">
                  <c:v>16991.111754823851</c:v>
                </c:pt>
                <c:pt idx="41">
                  <c:v>17015.621761592498</c:v>
                </c:pt>
                <c:pt idx="42">
                  <c:v>17041.620632369264</c:v>
                </c:pt>
                <c:pt idx="43">
                  <c:v>17067.674012179337</c:v>
                </c:pt>
                <c:pt idx="44">
                  <c:v>17094.663825745523</c:v>
                </c:pt>
                <c:pt idx="45">
                  <c:v>17128.446579748641</c:v>
                </c:pt>
                <c:pt idx="46">
                  <c:v>17161.565434704786</c:v>
                </c:pt>
                <c:pt idx="47">
                  <c:v>17196.681001734312</c:v>
                </c:pt>
                <c:pt idx="48">
                  <c:v>17221.84077293794</c:v>
                </c:pt>
                <c:pt idx="49">
                  <c:v>17248.646454104699</c:v>
                </c:pt>
                <c:pt idx="50">
                  <c:v>17277.800305538345</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2338.0116326614102</c:v>
                </c:pt>
                <c:pt idx="1">
                  <c:v>2291.3538782912919</c:v>
                </c:pt>
                <c:pt idx="2">
                  <c:v>2311.3813291877032</c:v>
                </c:pt>
                <c:pt idx="3">
                  <c:v>2275.9303933061774</c:v>
                </c:pt>
                <c:pt idx="4">
                  <c:v>2249.9786194437957</c:v>
                </c:pt>
                <c:pt idx="5">
                  <c:v>2219.5948553673597</c:v>
                </c:pt>
                <c:pt idx="6">
                  <c:v>2234.9785834035056</c:v>
                </c:pt>
                <c:pt idx="7">
                  <c:v>2293.4233205043074</c:v>
                </c:pt>
                <c:pt idx="8">
                  <c:v>2323.7183210353014</c:v>
                </c:pt>
                <c:pt idx="9">
                  <c:v>2316.1868881070077</c:v>
                </c:pt>
                <c:pt idx="10">
                  <c:v>2275.6117938255893</c:v>
                </c:pt>
                <c:pt idx="11">
                  <c:v>2272.2696681466509</c:v>
                </c:pt>
                <c:pt idx="12">
                  <c:v>2301.4826706171134</c:v>
                </c:pt>
                <c:pt idx="13">
                  <c:v>2306.6225645144477</c:v>
                </c:pt>
                <c:pt idx="14">
                  <c:v>2304.8728092808474</c:v>
                </c:pt>
                <c:pt idx="15">
                  <c:v>2295.9931649370615</c:v>
                </c:pt>
                <c:pt idx="16">
                  <c:v>2281.8078074233053</c:v>
                </c:pt>
                <c:pt idx="17">
                  <c:v>2274.6326474459393</c:v>
                </c:pt>
                <c:pt idx="18">
                  <c:v>2266.0703006343806</c:v>
                </c:pt>
                <c:pt idx="19">
                  <c:v>2256.2421703883128</c:v>
                </c:pt>
                <c:pt idx="20">
                  <c:v>2133.9593237853674</c:v>
                </c:pt>
                <c:pt idx="21">
                  <c:v>2125.122396584095</c:v>
                </c:pt>
                <c:pt idx="22">
                  <c:v>2116.0216693984198</c:v>
                </c:pt>
                <c:pt idx="23">
                  <c:v>2107.0999409811716</c:v>
                </c:pt>
                <c:pt idx="24">
                  <c:v>2097.2026093015643</c:v>
                </c:pt>
                <c:pt idx="25">
                  <c:v>2088.2233229303697</c:v>
                </c:pt>
                <c:pt idx="26">
                  <c:v>2082.2732963899962</c:v>
                </c:pt>
                <c:pt idx="27">
                  <c:v>2075.7233654792635</c:v>
                </c:pt>
                <c:pt idx="28">
                  <c:v>2070.0461215466853</c:v>
                </c:pt>
                <c:pt idx="29">
                  <c:v>2064.8362845543838</c:v>
                </c:pt>
                <c:pt idx="30">
                  <c:v>2060.0907338683992</c:v>
                </c:pt>
                <c:pt idx="31">
                  <c:v>2059.2764767448798</c:v>
                </c:pt>
                <c:pt idx="32">
                  <c:v>2056.2468182594698</c:v>
                </c:pt>
                <c:pt idx="33">
                  <c:v>2055.7197673579089</c:v>
                </c:pt>
                <c:pt idx="34">
                  <c:v>2056.5588114585266</c:v>
                </c:pt>
                <c:pt idx="35">
                  <c:v>2058.7095981395837</c:v>
                </c:pt>
                <c:pt idx="36">
                  <c:v>2060.0044045895497</c:v>
                </c:pt>
                <c:pt idx="37">
                  <c:v>2061.7018564824084</c:v>
                </c:pt>
                <c:pt idx="38">
                  <c:v>2062.8643408910157</c:v>
                </c:pt>
                <c:pt idx="39">
                  <c:v>2064.3399663268151</c:v>
                </c:pt>
                <c:pt idx="40">
                  <c:v>2066.8008144106475</c:v>
                </c:pt>
                <c:pt idx="41">
                  <c:v>2068.8030410758915</c:v>
                </c:pt>
                <c:pt idx="42">
                  <c:v>2071.1113559495084</c:v>
                </c:pt>
                <c:pt idx="43">
                  <c:v>2073.5585437839063</c:v>
                </c:pt>
                <c:pt idx="44">
                  <c:v>2076.2560529798425</c:v>
                </c:pt>
                <c:pt idx="45">
                  <c:v>2079.9277194432279</c:v>
                </c:pt>
                <c:pt idx="46">
                  <c:v>2083.3464957102146</c:v>
                </c:pt>
                <c:pt idx="47">
                  <c:v>2087.1710783325925</c:v>
                </c:pt>
                <c:pt idx="48">
                  <c:v>2089.9380401116118</c:v>
                </c:pt>
                <c:pt idx="49">
                  <c:v>2093.1112356751887</c:v>
                </c:pt>
                <c:pt idx="50">
                  <c:v>2096.7533189816695</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420.72277135231604</c:v>
                </c:pt>
                <c:pt idx="1">
                  <c:v>418.37207720994593</c:v>
                </c:pt>
                <c:pt idx="2">
                  <c:v>406.12517665445523</c:v>
                </c:pt>
                <c:pt idx="3">
                  <c:v>385.62180744131297</c:v>
                </c:pt>
                <c:pt idx="4">
                  <c:v>383.11027791084422</c:v>
                </c:pt>
                <c:pt idx="5">
                  <c:v>402.62502084090437</c:v>
                </c:pt>
                <c:pt idx="6">
                  <c:v>407.68948429226828</c:v>
                </c:pt>
                <c:pt idx="7">
                  <c:v>415.77221135959962</c:v>
                </c:pt>
                <c:pt idx="8">
                  <c:v>450.38785912632164</c:v>
                </c:pt>
                <c:pt idx="9">
                  <c:v>447.90280780802436</c:v>
                </c:pt>
                <c:pt idx="10">
                  <c:v>450.47531382738657</c:v>
                </c:pt>
                <c:pt idx="11">
                  <c:v>455.70252815125627</c:v>
                </c:pt>
                <c:pt idx="12">
                  <c:v>445.74385544743961</c:v>
                </c:pt>
                <c:pt idx="13">
                  <c:v>450.89612581285661</c:v>
                </c:pt>
                <c:pt idx="14">
                  <c:v>453.50681144715833</c:v>
                </c:pt>
                <c:pt idx="15">
                  <c:v>453.46496241607946</c:v>
                </c:pt>
                <c:pt idx="16">
                  <c:v>451.3461761763935</c:v>
                </c:pt>
                <c:pt idx="17">
                  <c:v>451.26266479142828</c:v>
                </c:pt>
                <c:pt idx="18">
                  <c:v>450.54555492260732</c:v>
                </c:pt>
                <c:pt idx="19">
                  <c:v>449.24131694008406</c:v>
                </c:pt>
                <c:pt idx="20">
                  <c:v>409.39134288740087</c:v>
                </c:pt>
                <c:pt idx="21">
                  <c:v>414.61522756761968</c:v>
                </c:pt>
                <c:pt idx="22">
                  <c:v>419.433368646546</c:v>
                </c:pt>
                <c:pt idx="23">
                  <c:v>424.32409988713948</c:v>
                </c:pt>
                <c:pt idx="24">
                  <c:v>428.87462470873163</c:v>
                </c:pt>
                <c:pt idx="25">
                  <c:v>433.788749416325</c:v>
                </c:pt>
                <c:pt idx="26">
                  <c:v>440.51263385483168</c:v>
                </c:pt>
                <c:pt idx="27">
                  <c:v>447.08372244583711</c:v>
                </c:pt>
                <c:pt idx="28">
                  <c:v>454.11441062781302</c:v>
                </c:pt>
                <c:pt idx="29">
                  <c:v>461.45300877756335</c:v>
                </c:pt>
                <c:pt idx="30">
                  <c:v>469.12698564940916</c:v>
                </c:pt>
                <c:pt idx="31">
                  <c:v>479.14247617603121</c:v>
                </c:pt>
                <c:pt idx="32">
                  <c:v>488.42401442919004</c:v>
                </c:pt>
                <c:pt idx="33">
                  <c:v>499.05867118654072</c:v>
                </c:pt>
                <c:pt idx="34">
                  <c:v>510.58457006128282</c:v>
                </c:pt>
                <c:pt idx="35">
                  <c:v>523.04856725684522</c:v>
                </c:pt>
                <c:pt idx="36">
                  <c:v>535.96294432155787</c:v>
                </c:pt>
                <c:pt idx="37">
                  <c:v>549.46103676964935</c:v>
                </c:pt>
                <c:pt idx="38">
                  <c:v>563.09618139582039</c:v>
                </c:pt>
                <c:pt idx="39">
                  <c:v>577.31901110863305</c:v>
                </c:pt>
                <c:pt idx="40">
                  <c:v>592.50800344789616</c:v>
                </c:pt>
                <c:pt idx="41">
                  <c:v>608.41750445623779</c:v>
                </c:pt>
                <c:pt idx="42">
                  <c:v>625.02003756567035</c:v>
                </c:pt>
                <c:pt idx="43">
                  <c:v>642.25503682228452</c:v>
                </c:pt>
                <c:pt idx="44">
                  <c:v>660.22755589913641</c:v>
                </c:pt>
                <c:pt idx="45">
                  <c:v>679.38846340322868</c:v>
                </c:pt>
                <c:pt idx="46">
                  <c:v>699.59949237261026</c:v>
                </c:pt>
                <c:pt idx="47">
                  <c:v>720.78024388435051</c:v>
                </c:pt>
                <c:pt idx="48">
                  <c:v>742.07572376987196</c:v>
                </c:pt>
                <c:pt idx="49">
                  <c:v>764.43511750210325</c:v>
                </c:pt>
                <c:pt idx="50">
                  <c:v>787.94143356819598</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'Emissions summary'!$E$71</c:f>
              <c:strCache>
                <c:ptCount val="1"/>
                <c:pt idx="0">
                  <c:v>Livestock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summary'!$P$70:$AG$70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summary'!$F$71:$AG$71</c15:sqref>
                  </c15:fullRef>
                </c:ext>
              </c:extLst>
              <c:f>'Emissions summary'!$P$71:$AG$71</c:f>
              <c:numCache>
                <c:formatCode>General</c:formatCode>
                <c:ptCount val="18"/>
                <c:pt idx="0">
                  <c:v>29753.989948847233</c:v>
                </c:pt>
                <c:pt idx="1">
                  <c:v>29546.748075958283</c:v>
                </c:pt>
                <c:pt idx="2">
                  <c:v>28926.316019966296</c:v>
                </c:pt>
                <c:pt idx="3">
                  <c:v>28782.82921525514</c:v>
                </c:pt>
                <c:pt idx="4">
                  <c:v>28518.281081578443</c:v>
                </c:pt>
                <c:pt idx="5">
                  <c:v>28739.884755849245</c:v>
                </c:pt>
                <c:pt idx="6">
                  <c:v>28649.019025441685</c:v>
                </c:pt>
                <c:pt idx="7">
                  <c:v>29251.085370569181</c:v>
                </c:pt>
                <c:pt idx="8">
                  <c:v>29769.985617238821</c:v>
                </c:pt>
                <c:pt idx="9">
                  <c:v>29625.013597138062</c:v>
                </c:pt>
                <c:pt idx="10">
                  <c:v>29416.16998797447</c:v>
                </c:pt>
                <c:pt idx="11">
                  <c:v>29302.868507225488</c:v>
                </c:pt>
                <c:pt idx="12">
                  <c:v>29392.113423513121</c:v>
                </c:pt>
                <c:pt idx="13">
                  <c:v>29519.493865877237</c:v>
                </c:pt>
                <c:pt idx="14">
                  <c:v>29511.813271409494</c:v>
                </c:pt>
                <c:pt idx="15">
                  <c:v>29365.160693911221</c:v>
                </c:pt>
                <c:pt idx="16">
                  <c:v>29113.986288031196</c:v>
                </c:pt>
                <c:pt idx="17">
                  <c:v>28986.072976428528</c:v>
                </c:pt>
              </c:numCache>
            </c:numRef>
          </c:val>
          <c:smooth val="0"/>
          <c:extLst xmlns:c15="http://schemas.microsoft.com/office/drawing/2012/chart">
            <c:ext xmlns:c16="http://schemas.microsoft.com/office/drawing/2014/chart" uri="{C3380CC4-5D6E-409C-BE32-E72D297353CC}">
              <c16:uniqueId val="{00000000-CC99-489C-98D5-1E78AF22B1ED}"/>
            </c:ext>
          </c:extLst>
        </c:ser>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summary'!$P$70:$AG$70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summary'!$F$72:$AG$72</c15:sqref>
                  </c15:fullRef>
                </c:ext>
              </c:extLst>
              <c:f>'Emissions summary'!$P$72:$AG$72</c:f>
              <c:numCache>
                <c:formatCode>General</c:formatCode>
                <c:ptCount val="18"/>
                <c:pt idx="0">
                  <c:v>25003.073827323802</c:v>
                </c:pt>
                <c:pt idx="1">
                  <c:v>24750.66770115777</c:v>
                </c:pt>
                <c:pt idx="2">
                  <c:v>25342.370210186647</c:v>
                </c:pt>
                <c:pt idx="3">
                  <c:v>24320.471270300244</c:v>
                </c:pt>
                <c:pt idx="4">
                  <c:v>23787.103544354315</c:v>
                </c:pt>
                <c:pt idx="5">
                  <c:v>24135.833759735142</c:v>
                </c:pt>
                <c:pt idx="6">
                  <c:v>23660.658956555813</c:v>
                </c:pt>
                <c:pt idx="7">
                  <c:v>24716.59951857779</c:v>
                </c:pt>
                <c:pt idx="8">
                  <c:v>25144.355071127939</c:v>
                </c:pt>
                <c:pt idx="9">
                  <c:v>24727.590668620331</c:v>
                </c:pt>
                <c:pt idx="10">
                  <c:v>24590.610221542152</c:v>
                </c:pt>
                <c:pt idx="11">
                  <c:v>24583.600460378959</c:v>
                </c:pt>
                <c:pt idx="12">
                  <c:v>25732.838394418581</c:v>
                </c:pt>
                <c:pt idx="13">
                  <c:v>25877.882692361003</c:v>
                </c:pt>
                <c:pt idx="14">
                  <c:v>25847.405796571249</c:v>
                </c:pt>
                <c:pt idx="15">
                  <c:v>25743.628009635879</c:v>
                </c:pt>
                <c:pt idx="16">
                  <c:v>25622.63675065355</c:v>
                </c:pt>
                <c:pt idx="17">
                  <c:v>25564.298618307381</c:v>
                </c:pt>
              </c:numCache>
            </c:numRef>
          </c:val>
          <c:smooth val="0"/>
          <c:extLst xmlns:c15="http://schemas.microsoft.com/office/drawing/2012/chart">
            <c:ext xmlns:c16="http://schemas.microsoft.com/office/drawing/2014/chart" uri="{C3380CC4-5D6E-409C-BE32-E72D297353CC}">
              <c16:uniqueId val="{00000001-CC99-489C-98D5-1E78AF22B1ED}"/>
            </c:ext>
          </c:extLst>
        </c:ser>
        <c:ser>
          <c:idx val="3"/>
          <c:order val="3"/>
          <c:tx>
            <c:strRef>
              <c:f>'Emissions summary'!$E$74</c:f>
              <c:strCache>
                <c:ptCount val="1"/>
                <c:pt idx="0">
                  <c:v>Livestock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summary'!$P$70:$AG$70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summary'!$F$74:$AG$74</c15:sqref>
                  </c15:fullRef>
                </c:ext>
              </c:extLst>
              <c:f>'Emissions summary'!$P$74:$AG$74</c:f>
              <c:numCache>
                <c:formatCode>General</c:formatCode>
                <c:ptCount val="18"/>
                <c:pt idx="0">
                  <c:v>30515.456515029604</c:v>
                </c:pt>
                <c:pt idx="1">
                  <c:v>30340.133527107813</c:v>
                </c:pt>
                <c:pt idx="2">
                  <c:v>29862.347205058868</c:v>
                </c:pt>
                <c:pt idx="3">
                  <c:v>28988.455674699828</c:v>
                </c:pt>
                <c:pt idx="4">
                  <c:v>28771.73121104404</c:v>
                </c:pt>
                <c:pt idx="5">
                  <c:v>28806.676410294196</c:v>
                </c:pt>
                <c:pt idx="6">
                  <c:v>28710.685662648946</c:v>
                </c:pt>
                <c:pt idx="7">
                  <c:v>27953.813125583809</c:v>
                </c:pt>
                <c:pt idx="8">
                  <c:v>29128.465653077492</c:v>
                </c:pt>
                <c:pt idx="9">
                  <c:v>28566.814632287216</c:v>
                </c:pt>
                <c:pt idx="10">
                  <c:v>29466.291233402069</c:v>
                </c:pt>
                <c:pt idx="11">
                  <c:v>29540.386989025857</c:v>
                </c:pt>
                <c:pt idx="12">
                  <c:v>28765.723679034749</c:v>
                </c:pt>
                <c:pt idx="13">
                  <c:v>29976.162007053368</c:v>
                </c:pt>
                <c:pt idx="14">
                  <c:v>29854.259774176113</c:v>
                </c:pt>
                <c:pt idx="15">
                  <c:v>29764.794009191111</c:v>
                </c:pt>
                <c:pt idx="16">
                  <c:v>28493.468307353363</c:v>
                </c:pt>
                <c:pt idx="1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summary'!$P$70:$AG$70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summary'!$F$75:$AG$75</c15:sqref>
                  </c15:fullRef>
                </c:ext>
              </c:extLst>
              <c:f>'Emissions summary'!$P$75:$AG$75</c:f>
              <c:numCache>
                <c:formatCode>General</c:formatCode>
                <c:ptCount val="18"/>
                <c:pt idx="0">
                  <c:v>25868.394067579684</c:v>
                </c:pt>
                <c:pt idx="1">
                  <c:v>26002.535902574971</c:v>
                </c:pt>
                <c:pt idx="2">
                  <c:v>26531.007410409438</c:v>
                </c:pt>
                <c:pt idx="3">
                  <c:v>24775.301428664814</c:v>
                </c:pt>
                <c:pt idx="4">
                  <c:v>24381.007267856174</c:v>
                </c:pt>
                <c:pt idx="5">
                  <c:v>24606.540158008142</c:v>
                </c:pt>
                <c:pt idx="6">
                  <c:v>24681.528992201023</c:v>
                </c:pt>
                <c:pt idx="7">
                  <c:v>24370.637912824339</c:v>
                </c:pt>
                <c:pt idx="8">
                  <c:v>25360.261324110521</c:v>
                </c:pt>
                <c:pt idx="9">
                  <c:v>24580.116845224002</c:v>
                </c:pt>
                <c:pt idx="10">
                  <c:v>25130.517014652847</c:v>
                </c:pt>
                <c:pt idx="11">
                  <c:v>25304.85592670933</c:v>
                </c:pt>
                <c:pt idx="12">
                  <c:v>24407.03698205229</c:v>
                </c:pt>
                <c:pt idx="13">
                  <c:v>25679.803908205235</c:v>
                </c:pt>
                <c:pt idx="14">
                  <c:v>25935.14594405461</c:v>
                </c:pt>
                <c:pt idx="15">
                  <c:v>24944.276967369409</c:v>
                </c:pt>
                <c:pt idx="16">
                  <c:v>23249.801068831042</c:v>
                </c:pt>
                <c:pt idx="1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2"/>
                <c:order val="2"/>
                <c:tx>
                  <c:strRef>
                    <c:extLst>
                      <c:ex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uri="{02D57815-91ED-43cb-92C2-25804820EDAC}">
                        <c15:fullRef>
                          <c15:sqref>'Emissions summary'!$F$70:$AG$70</c15:sqref>
                        </c15:fullRef>
                        <c15:formulaRef>
                          <c15:sqref>'Emissions summary'!$P$70:$AG$70</c15:sqref>
                        </c15:formulaRef>
                      </c:ext>
                    </c:extLst>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uri="{02D57815-91ED-43cb-92C2-25804820EDAC}">
                        <c15:fullRef>
                          <c15:sqref>'Emissions summary'!$F$73:$AG$73</c15:sqref>
                        </c15:fullRef>
                        <c15:formulaRef>
                          <c15:sqref>'Emissions summary'!$P$73:$AG$73</c15:sqref>
                        </c15:formulaRef>
                      </c:ext>
                    </c:extLst>
                    <c:numCache>
                      <c:formatCode>General</c:formatCode>
                      <c:ptCount val="18"/>
                      <c:pt idx="0">
                        <c:v>54757.063776171039</c:v>
                      </c:pt>
                      <c:pt idx="1">
                        <c:v>54297.415777116054</c:v>
                      </c:pt>
                      <c:pt idx="2">
                        <c:v>54268.686230152947</c:v>
                      </c:pt>
                      <c:pt idx="3">
                        <c:v>53103.300485555388</c:v>
                      </c:pt>
                      <c:pt idx="4">
                        <c:v>52305.384625932755</c:v>
                      </c:pt>
                      <c:pt idx="5">
                        <c:v>52875.718515584391</c:v>
                      </c:pt>
                      <c:pt idx="6">
                        <c:v>52309.677981997498</c:v>
                      </c:pt>
                      <c:pt idx="7">
                        <c:v>53967.684889146971</c:v>
                      </c:pt>
                      <c:pt idx="8">
                        <c:v>54914.340688366763</c:v>
                      </c:pt>
                      <c:pt idx="9">
                        <c:v>54352.604265758389</c:v>
                      </c:pt>
                      <c:pt idx="10">
                        <c:v>54006.780209516626</c:v>
                      </c:pt>
                      <c:pt idx="11">
                        <c:v>53886.468967604451</c:v>
                      </c:pt>
                      <c:pt idx="12">
                        <c:v>55124.951817931702</c:v>
                      </c:pt>
                      <c:pt idx="13">
                        <c:v>55397.37655823824</c:v>
                      </c:pt>
                      <c:pt idx="14">
                        <c:v>55359.219067980739</c:v>
                      </c:pt>
                      <c:pt idx="15">
                        <c:v>55108.788703547099</c:v>
                      </c:pt>
                      <c:pt idx="16">
                        <c:v>54736.623038684746</c:v>
                      </c:pt>
                      <c:pt idx="17">
                        <c:v>54550.371594735909</c:v>
                      </c:pt>
                    </c:numCache>
                  </c:numRef>
                </c:val>
                <c:smooth val="0"/>
                <c:extLst>
                  <c:ext xmlns:c16="http://schemas.microsoft.com/office/drawing/2014/chart" uri="{C3380CC4-5D6E-409C-BE32-E72D297353CC}">
                    <c16:uniqueId val="{00000002-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(inventory)</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summary'!$P$70:$AG$70</c15:sqref>
                        </c15:formulaRef>
                      </c:ext>
                    </c:extLst>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extLst>
                      <c:ext xmlns:c15="http://schemas.microsoft.com/office/drawing/2012/chart" uri="{02D57815-91ED-43cb-92C2-25804820EDAC}">
                        <c15:fullRef>
                          <c15:sqref>'Emissions summary'!$F$76:$AG$76</c15:sqref>
                        </c15:fullRef>
                        <c15:formulaRef>
                          <c15:sqref>'Emissions summary'!$P$76:$AG$76</c15:sqref>
                        </c15:formulaRef>
                      </c:ext>
                    </c:extLst>
                    <c:numCache>
                      <c:formatCode>General</c:formatCode>
                      <c:ptCount val="18"/>
                      <c:pt idx="0">
                        <c:v>56383.850582609288</c:v>
                      </c:pt>
                      <c:pt idx="1">
                        <c:v>56342.669429682785</c:v>
                      </c:pt>
                      <c:pt idx="2">
                        <c:v>56393.354615468306</c:v>
                      </c:pt>
                      <c:pt idx="3">
                        <c:v>53763.757103364638</c:v>
                      </c:pt>
                      <c:pt idx="4">
                        <c:v>53152.73847890021</c:v>
                      </c:pt>
                      <c:pt idx="5">
                        <c:v>53413.216568302334</c:v>
                      </c:pt>
                      <c:pt idx="6">
                        <c:v>53392.214654849973</c:v>
                      </c:pt>
                      <c:pt idx="7">
                        <c:v>52324.451038408151</c:v>
                      </c:pt>
                      <c:pt idx="8">
                        <c:v>54488.726977188009</c:v>
                      </c:pt>
                      <c:pt idx="9">
                        <c:v>53146.931477511214</c:v>
                      </c:pt>
                      <c:pt idx="10">
                        <c:v>54596.80824805492</c:v>
                      </c:pt>
                      <c:pt idx="11">
                        <c:v>54845.242915735187</c:v>
                      </c:pt>
                      <c:pt idx="12">
                        <c:v>53172.760661087043</c:v>
                      </c:pt>
                      <c:pt idx="13">
                        <c:v>55655.965915258603</c:v>
                      </c:pt>
                      <c:pt idx="14">
                        <c:v>55789.405718230722</c:v>
                      </c:pt>
                      <c:pt idx="15">
                        <c:v>54709.070976560521</c:v>
                      </c:pt>
                      <c:pt idx="16">
                        <c:v>51743.269376184406</c:v>
                      </c:pt>
                      <c:pt idx="1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summary'!$E$115</c:f>
              <c:strCache>
                <c:ptCount val="1"/>
                <c:pt idx="0">
                  <c:v>Direct N2O</c:v>
                </c:pt>
              </c:strCache>
            </c:strRef>
          </c:tx>
          <c:spPr>
            <a:ln w="28575" cap="rnd">
              <a:solidFill>
                <a:schemeClr val="accent5"/>
              </a:solidFill>
              <a:round/>
            </a:ln>
            <a:effectLst/>
          </c:spPr>
          <c:marker>
            <c:symbol val="none"/>
          </c:marker>
          <c:cat>
            <c:numRef>
              <c:f>'Emissions summary'!$F$110:$AG$110</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summary'!$F$115:$AG$115</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summary'!$E$122</c:f>
              <c:strCache>
                <c:ptCount val="1"/>
                <c:pt idx="0">
                  <c:v>Direct N2O (inventory)</c:v>
                </c:pt>
              </c:strCache>
            </c:strRef>
          </c:tx>
          <c:spPr>
            <a:ln w="28575" cap="rnd">
              <a:solidFill>
                <a:schemeClr val="accent6">
                  <a:lumMod val="60000"/>
                </a:schemeClr>
              </a:solidFill>
              <a:round/>
            </a:ln>
            <a:effectLst/>
          </c:spPr>
          <c:marker>
            <c:symbol val="none"/>
          </c:marker>
          <c:cat>
            <c:numRef>
              <c:f>'Emissions summary'!$F$110:$AG$110</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summary'!$F$122:$AG$122</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summary'!$E$111</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summary'!$F$111:$AG$111</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summary'!$E$112</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summary'!$F$112:$AG$112</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summary'!$E$113</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summary'!$E$114</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summary'!$F$114:$AG$114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summary'!$E$118</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summary'!$F$118:$AG$118</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Data!$A$36:$B$36</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Data!$M$35:$AD$35</c:f>
              <c:numCache>
                <c:formatCode>General</c:formatCode>
                <c:ptCount val="8"/>
                <c:pt idx="0">
                  <c:v>4187000</c:v>
                </c:pt>
                <c:pt idx="1">
                  <c:v>4344000</c:v>
                </c:pt>
                <c:pt idx="2">
                  <c:v>4429000</c:v>
                </c:pt>
                <c:pt idx="3">
                  <c:v>4436000</c:v>
                </c:pt>
                <c:pt idx="4">
                  <c:v>4767000</c:v>
                </c:pt>
                <c:pt idx="5">
                  <c:v>5087000</c:v>
                </c:pt>
                <c:pt idx="6">
                  <c:v>5551000</c:v>
                </c:pt>
                <c:pt idx="7">
                  <c:v>5004000</c:v>
                </c:pt>
              </c:numCache>
            </c:numRef>
          </c:xVal>
          <c:yVal>
            <c:numRef>
              <c:f>Data!$M$36:$AD$36</c:f>
              <c:numCache>
                <c:formatCode>General</c:formatCode>
                <c:ptCount val="8"/>
                <c:pt idx="0">
                  <c:v>8000</c:v>
                </c:pt>
                <c:pt idx="1">
                  <c:v>9000</c:v>
                </c:pt>
                <c:pt idx="2">
                  <c:v>7000</c:v>
                </c:pt>
                <c:pt idx="3">
                  <c:v>6000</c:v>
                </c:pt>
                <c:pt idx="4">
                  <c:v>5000</c:v>
                </c:pt>
                <c:pt idx="5">
                  <c:v>7000</c:v>
                </c:pt>
                <c:pt idx="6">
                  <c:v>10000</c:v>
                </c:pt>
                <c:pt idx="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1685.2168019951691</c:v>
                </c:pt>
                <c:pt idx="13">
                  <c:v>1738.7918196597261</c:v>
                </c:pt>
                <c:pt idx="14">
                  <c:v>1773.9041359235466</c:v>
                </c:pt>
                <c:pt idx="15">
                  <c:v>1789.2067301447585</c:v>
                </c:pt>
                <c:pt idx="16">
                  <c:v>1788.120082659372</c:v>
                </c:pt>
                <c:pt idx="17">
                  <c:v>1799.3210807055309</c:v>
                </c:pt>
                <c:pt idx="18">
                  <c:v>1804.7459430483952</c:v>
                </c:pt>
                <c:pt idx="19">
                  <c:v>1804.5943243695983</c:v>
                </c:pt>
                <c:pt idx="20">
                  <c:v>1521.882778464108</c:v>
                </c:pt>
                <c:pt idx="21">
                  <c:v>1571.7097060123137</c:v>
                </c:pt>
                <c:pt idx="22">
                  <c:v>1618.4192533200724</c:v>
                </c:pt>
                <c:pt idx="23">
                  <c:v>1665.4866903436434</c:v>
                </c:pt>
                <c:pt idx="24">
                  <c:v>1709.8320364088058</c:v>
                </c:pt>
                <c:pt idx="25">
                  <c:v>1756.7808426037311</c:v>
                </c:pt>
                <c:pt idx="26">
                  <c:v>1819.9570502087136</c:v>
                </c:pt>
                <c:pt idx="27">
                  <c:v>1882.0978831426978</c:v>
                </c:pt>
                <c:pt idx="28">
                  <c:v>1948.0232199550749</c:v>
                </c:pt>
                <c:pt idx="29">
                  <c:v>2016.5731287290653</c:v>
                </c:pt>
                <c:pt idx="30">
                  <c:v>2088.0426693977624</c:v>
                </c:pt>
                <c:pt idx="31">
                  <c:v>2180.5638084105476</c:v>
                </c:pt>
                <c:pt idx="32">
                  <c:v>2267.7305426442495</c:v>
                </c:pt>
                <c:pt idx="33">
                  <c:v>2366.4282290432534</c:v>
                </c:pt>
                <c:pt idx="34">
                  <c:v>2473.0423607036428</c:v>
                </c:pt>
                <c:pt idx="35">
                  <c:v>2588.1411416435112</c:v>
                </c:pt>
                <c:pt idx="36">
                  <c:v>2709.6971741257198</c:v>
                </c:pt>
                <c:pt idx="37">
                  <c:v>2837.019486706828</c:v>
                </c:pt>
                <c:pt idx="38">
                  <c:v>2966.3730353183664</c:v>
                </c:pt>
                <c:pt idx="39">
                  <c:v>3101.6243591174025</c:v>
                </c:pt>
                <c:pt idx="40">
                  <c:v>3246.0717932429025</c:v>
                </c:pt>
                <c:pt idx="41">
                  <c:v>3399.521933355265</c:v>
                </c:pt>
                <c:pt idx="42">
                  <c:v>3560.0634583602969</c:v>
                </c:pt>
                <c:pt idx="43">
                  <c:v>3727.2259815401067</c:v>
                </c:pt>
                <c:pt idx="44">
                  <c:v>3902.0168278910214</c:v>
                </c:pt>
                <c:pt idx="45">
                  <c:v>4088.4262897996414</c:v>
                </c:pt>
                <c:pt idx="46">
                  <c:v>4287.3401692935522</c:v>
                </c:pt>
                <c:pt idx="47">
                  <c:v>4496.2281717214619</c:v>
                </c:pt>
                <c:pt idx="48">
                  <c:v>4707.5942730171009</c:v>
                </c:pt>
                <c:pt idx="49">
                  <c:v>4929.95197615087</c:v>
                </c:pt>
                <c:pt idx="50">
                  <c:v>5164.1137755349373</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2031.5384226290626</c:v>
                </c:pt>
                <c:pt idx="13">
                  <c:v>2104.4524430598963</c:v>
                </c:pt>
                <c:pt idx="14">
                  <c:v>2152.2392708956581</c:v>
                </c:pt>
                <c:pt idx="15">
                  <c:v>2173.0656507332956</c:v>
                </c:pt>
                <c:pt idx="16">
                  <c:v>2171.5867555242135</c:v>
                </c:pt>
                <c:pt idx="17">
                  <c:v>2186.8309838228756</c:v>
                </c:pt>
                <c:pt idx="18">
                  <c:v>2194.2140616256434</c:v>
                </c:pt>
                <c:pt idx="19">
                  <c:v>2194.0077130713094</c:v>
                </c:pt>
                <c:pt idx="20">
                  <c:v>1809.2456293095979</c:v>
                </c:pt>
                <c:pt idx="21">
                  <c:v>1877.058609531143</c:v>
                </c:pt>
                <c:pt idx="22">
                  <c:v>1940.6289271003711</c:v>
                </c:pt>
                <c:pt idx="23">
                  <c:v>2004.6863220274479</c:v>
                </c:pt>
                <c:pt idx="24">
                  <c:v>2065.0390313676953</c:v>
                </c:pt>
                <c:pt idx="25">
                  <c:v>2128.9349732324927</c:v>
                </c:pt>
                <c:pt idx="26">
                  <c:v>2214.9159302691096</c:v>
                </c:pt>
                <c:pt idx="27">
                  <c:v>2299.4877728862521</c:v>
                </c:pt>
                <c:pt idx="28">
                  <c:v>2389.2102137698744</c:v>
                </c:pt>
                <c:pt idx="29">
                  <c:v>2482.5046197591259</c:v>
                </c:pt>
                <c:pt idx="30">
                  <c:v>2579.772558728881</c:v>
                </c:pt>
                <c:pt idx="31">
                  <c:v>2705.6911027506617</c:v>
                </c:pt>
                <c:pt idx="32">
                  <c:v>2824.3224596379191</c:v>
                </c:pt>
                <c:pt idx="33">
                  <c:v>2958.6471026577533</c:v>
                </c:pt>
                <c:pt idx="34">
                  <c:v>3103.7457944169159</c:v>
                </c:pt>
                <c:pt idx="35">
                  <c:v>3260.3918438416576</c:v>
                </c:pt>
                <c:pt idx="36">
                  <c:v>3425.8260223498673</c:v>
                </c:pt>
                <c:pt idx="37">
                  <c:v>3599.1079381667896</c:v>
                </c:pt>
                <c:pt idx="38">
                  <c:v>3775.1543063698955</c:v>
                </c:pt>
                <c:pt idx="39">
                  <c:v>3959.2273728227383</c:v>
                </c:pt>
                <c:pt idx="40">
                  <c:v>4155.8160744626048</c:v>
                </c:pt>
                <c:pt idx="41">
                  <c:v>4364.6571936820392</c:v>
                </c:pt>
                <c:pt idx="42">
                  <c:v>4583.1494787897318</c:v>
                </c:pt>
                <c:pt idx="43">
                  <c:v>4810.652747322777</c:v>
                </c:pt>
                <c:pt idx="44">
                  <c:v>5048.537938919917</c:v>
                </c:pt>
                <c:pt idx="45">
                  <c:v>5302.2357239436551</c:v>
                </c:pt>
                <c:pt idx="46">
                  <c:v>5572.9516528530066</c:v>
                </c:pt>
                <c:pt idx="47">
                  <c:v>5857.2420691837624</c:v>
                </c:pt>
                <c:pt idx="48">
                  <c:v>6144.9051050552662</c:v>
                </c:pt>
                <c:pt idx="49">
                  <c:v>6447.5273871562522</c:v>
                </c:pt>
                <c:pt idx="50">
                  <c:v>6766.2146964411886</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450.5878939996943</c:v>
                </c:pt>
                <c:pt idx="13">
                  <c:v>460.69539774058376</c:v>
                </c:pt>
                <c:pt idx="14">
                  <c:v>469.02988954417646</c:v>
                </c:pt>
                <c:pt idx="15">
                  <c:v>475.45559697717988</c:v>
                </c:pt>
                <c:pt idx="16">
                  <c:v>480.34338413818364</c:v>
                </c:pt>
                <c:pt idx="17">
                  <c:v>486.70612604844814</c:v>
                </c:pt>
                <c:pt idx="18">
                  <c:v>492.5310032376712</c:v>
                </c:pt>
                <c:pt idx="19">
                  <c:v>497.85624010762842</c:v>
                </c:pt>
                <c:pt idx="20">
                  <c:v>473.58117104410695</c:v>
                </c:pt>
                <c:pt idx="21">
                  <c:v>482.74295012997237</c:v>
                </c:pt>
                <c:pt idx="22">
                  <c:v>491.617454017809</c:v>
                </c:pt>
                <c:pt idx="23">
                  <c:v>500.5813031589413</c:v>
                </c:pt>
                <c:pt idx="24">
                  <c:v>509.3051566857107</c:v>
                </c:pt>
                <c:pt idx="25">
                  <c:v>518.3485320839153</c:v>
                </c:pt>
                <c:pt idx="26">
                  <c:v>528.53911519013297</c:v>
                </c:pt>
                <c:pt idx="27">
                  <c:v>538.66116450223467</c:v>
                </c:pt>
                <c:pt idx="28">
                  <c:v>549.20957137290577</c:v>
                </c:pt>
                <c:pt idx="29">
                  <c:v>560.07396881212856</c:v>
                </c:pt>
                <c:pt idx="30">
                  <c:v>571.27960728069206</c:v>
                </c:pt>
                <c:pt idx="31">
                  <c:v>584.23703657497401</c:v>
                </c:pt>
                <c:pt idx="32">
                  <c:v>596.66066379170377</c:v>
                </c:pt>
                <c:pt idx="33">
                  <c:v>610.31876299968985</c:v>
                </c:pt>
                <c:pt idx="34">
                  <c:v>624.84308260640739</c:v>
                </c:pt>
                <c:pt idx="35">
                  <c:v>640.28182099234107</c:v>
                </c:pt>
                <c:pt idx="36">
                  <c:v>655.9505255234651</c:v>
                </c:pt>
                <c:pt idx="37">
                  <c:v>672.24229989419507</c:v>
                </c:pt>
                <c:pt idx="38">
                  <c:v>688.77622853598837</c:v>
                </c:pt>
                <c:pt idx="39">
                  <c:v>705.94704226395049</c:v>
                </c:pt>
                <c:pt idx="40">
                  <c:v>724.1012735127008</c:v>
                </c:pt>
                <c:pt idx="41">
                  <c:v>742.7759010494326</c:v>
                </c:pt>
                <c:pt idx="42">
                  <c:v>762.20706831796906</c:v>
                </c:pt>
                <c:pt idx="43">
                  <c:v>782.35110452876984</c:v>
                </c:pt>
                <c:pt idx="44">
                  <c:v>803.30809272817362</c:v>
                </c:pt>
                <c:pt idx="45">
                  <c:v>825.50876308320971</c:v>
                </c:pt>
                <c:pt idx="46">
                  <c:v>848.56323323737502</c:v>
                </c:pt>
                <c:pt idx="47">
                  <c:v>872.68286112115879</c:v>
                </c:pt>
                <c:pt idx="48">
                  <c:v>897.07434383649843</c:v>
                </c:pt>
                <c:pt idx="49">
                  <c:v>922.62638475436529</c:v>
                </c:pt>
                <c:pt idx="50">
                  <c:v>949.43584558318389</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420.76235368881282</c:v>
                </c:pt>
                <c:pt idx="13">
                  <c:v>430.05487416934579</c:v>
                </c:pt>
                <c:pt idx="14">
                  <c:v>437.71734333731706</c:v>
                </c:pt>
                <c:pt idx="15">
                  <c:v>443.6249362953626</c:v>
                </c:pt>
                <c:pt idx="16">
                  <c:v>448.11861381084742</c:v>
                </c:pt>
                <c:pt idx="17">
                  <c:v>453.96831825115231</c:v>
                </c:pt>
                <c:pt idx="18">
                  <c:v>459.32352681352694</c:v>
                </c:pt>
                <c:pt idx="19">
                  <c:v>464.21938180862111</c:v>
                </c:pt>
                <c:pt idx="20">
                  <c:v>441.90164815035229</c:v>
                </c:pt>
                <c:pt idx="21">
                  <c:v>450.32469918016386</c:v>
                </c:pt>
                <c:pt idx="22">
                  <c:v>458.48363844413637</c:v>
                </c:pt>
                <c:pt idx="23">
                  <c:v>466.72471891897277</c:v>
                </c:pt>
                <c:pt idx="24">
                  <c:v>474.74515498754664</c:v>
                </c:pt>
                <c:pt idx="25">
                  <c:v>483.05934939748801</c:v>
                </c:pt>
                <c:pt idx="26">
                  <c:v>492.42825042890809</c:v>
                </c:pt>
                <c:pt idx="27">
                  <c:v>501.73414364932381</c:v>
                </c:pt>
                <c:pt idx="28">
                  <c:v>511.43201657576816</c:v>
                </c:pt>
                <c:pt idx="29">
                  <c:v>521.42040127497035</c:v>
                </c:pt>
                <c:pt idx="30">
                  <c:v>531.72251222500904</c:v>
                </c:pt>
                <c:pt idx="31">
                  <c:v>543.63516446624158</c:v>
                </c:pt>
                <c:pt idx="32">
                  <c:v>555.0570558959655</c:v>
                </c:pt>
                <c:pt idx="33">
                  <c:v>567.61388197973156</c:v>
                </c:pt>
                <c:pt idx="34">
                  <c:v>580.96708380593759</c:v>
                </c:pt>
                <c:pt idx="35">
                  <c:v>595.16097344700688</c:v>
                </c:pt>
                <c:pt idx="36">
                  <c:v>609.5662867163818</c:v>
                </c:pt>
                <c:pt idx="37">
                  <c:v>624.5444307651228</c:v>
                </c:pt>
                <c:pt idx="38">
                  <c:v>639.74520382108369</c:v>
                </c:pt>
                <c:pt idx="39">
                  <c:v>655.53150895882129</c:v>
                </c:pt>
                <c:pt idx="40">
                  <c:v>672.22193718046833</c:v>
                </c:pt>
                <c:pt idx="41">
                  <c:v>689.3908013530712</c:v>
                </c:pt>
                <c:pt idx="42">
                  <c:v>707.25520431866903</c:v>
                </c:pt>
                <c:pt idx="43">
                  <c:v>725.77499652930192</c:v>
                </c:pt>
                <c:pt idx="44">
                  <c:v>745.04219118443939</c:v>
                </c:pt>
                <c:pt idx="45">
                  <c:v>765.45278802855989</c:v>
                </c:pt>
                <c:pt idx="46">
                  <c:v>786.64834150718423</c:v>
                </c:pt>
                <c:pt idx="47">
                  <c:v>808.823167442314</c:v>
                </c:pt>
                <c:pt idx="48">
                  <c:v>831.2479281441997</c:v>
                </c:pt>
                <c:pt idx="49">
                  <c:v>854.7396694915841</c:v>
                </c:pt>
                <c:pt idx="50">
                  <c:v>879.38744308735443</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923.77855970463645</c:v>
                </c:pt>
                <c:pt idx="13">
                  <c:v>950.99221645938951</c:v>
                </c:pt>
                <c:pt idx="14">
                  <c:v>971.71557433004261</c:v>
                </c:pt>
                <c:pt idx="15">
                  <c:v>985.46427432414146</c:v>
                </c:pt>
                <c:pt idx="16">
                  <c:v>993.51231677516182</c:v>
                </c:pt>
                <c:pt idx="17">
                  <c:v>1006.3779702121545</c:v>
                </c:pt>
                <c:pt idx="18">
                  <c:v>1017.2415253558797</c:v>
                </c:pt>
                <c:pt idx="19">
                  <c:v>1026.2053389014022</c:v>
                </c:pt>
                <c:pt idx="20">
                  <c:v>931.6758787093172</c:v>
                </c:pt>
                <c:pt idx="21">
                  <c:v>956.58275045983703</c:v>
                </c:pt>
                <c:pt idx="22">
                  <c:v>980.41417333376876</c:v>
                </c:pt>
                <c:pt idx="23">
                  <c:v>1004.4642437068678</c:v>
                </c:pt>
                <c:pt idx="24">
                  <c:v>1027.593560355411</c:v>
                </c:pt>
                <c:pt idx="25">
                  <c:v>1051.7554585889586</c:v>
                </c:pt>
                <c:pt idx="26">
                  <c:v>1080.9275851857305</c:v>
                </c:pt>
                <c:pt idx="27">
                  <c:v>1109.7879125125326</c:v>
                </c:pt>
                <c:pt idx="28">
                  <c:v>1140.0848849947151</c:v>
                </c:pt>
                <c:pt idx="29">
                  <c:v>1171.4124738311937</c:v>
                </c:pt>
                <c:pt idx="30">
                  <c:v>1203.8691940026565</c:v>
                </c:pt>
                <c:pt idx="31">
                  <c:v>1243.2706370590165</c:v>
                </c:pt>
                <c:pt idx="32">
                  <c:v>1280.7567054185488</c:v>
                </c:pt>
                <c:pt idx="33">
                  <c:v>1322.5109956641511</c:v>
                </c:pt>
                <c:pt idx="34">
                  <c:v>1367.2271763006217</c:v>
                </c:pt>
                <c:pt idx="35">
                  <c:v>1415.0942388724272</c:v>
                </c:pt>
                <c:pt idx="36">
                  <c:v>1464.5724459611313</c:v>
                </c:pt>
                <c:pt idx="37">
                  <c:v>1516.1947676404905</c:v>
                </c:pt>
                <c:pt idx="38">
                  <c:v>1568.610661122287</c:v>
                </c:pt>
                <c:pt idx="39">
                  <c:v>1623.2188996962104</c:v>
                </c:pt>
                <c:pt idx="40">
                  <c:v>1681.2292651074804</c:v>
                </c:pt>
                <c:pt idx="41">
                  <c:v>1741.8232459878932</c:v>
                </c:pt>
                <c:pt idx="42">
                  <c:v>1805.0376620345035</c:v>
                </c:pt>
                <c:pt idx="43">
                  <c:v>1870.7096909313286</c:v>
                </c:pt>
                <c:pt idx="44">
                  <c:v>1939.1990962086888</c:v>
                </c:pt>
                <c:pt idx="45">
                  <c:v>2011.9888770397679</c:v>
                </c:pt>
                <c:pt idx="46">
                  <c:v>2088.5883981601523</c:v>
                </c:pt>
                <c:pt idx="47">
                  <c:v>2168.8754099182515</c:v>
                </c:pt>
                <c:pt idx="48">
                  <c:v>2250.0907700826215</c:v>
                </c:pt>
                <c:pt idx="49">
                  <c:v>2335.3473999758644</c:v>
                </c:pt>
                <c:pt idx="50">
                  <c:v>2424.9627283189543</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923.81097453820939</c:v>
                </c:pt>
                <c:pt idx="13">
                  <c:v>947.62897548335172</c:v>
                </c:pt>
                <c:pt idx="14">
                  <c:v>965.76652170868692</c:v>
                </c:pt>
                <c:pt idx="15">
                  <c:v>977.79969139275488</c:v>
                </c:pt>
                <c:pt idx="16">
                  <c:v>984.84351811668341</c:v>
                </c:pt>
                <c:pt idx="17">
                  <c:v>996.10382570723345</c:v>
                </c:pt>
                <c:pt idx="18">
                  <c:v>1005.6118521004767</c:v>
                </c:pt>
                <c:pt idx="19">
                  <c:v>1013.4571821648401</c:v>
                </c:pt>
                <c:pt idx="20">
                  <c:v>930.72288473141498</c:v>
                </c:pt>
                <c:pt idx="21">
                  <c:v>952.52193585639145</c:v>
                </c:pt>
                <c:pt idx="22">
                  <c:v>973.3797300753273</c:v>
                </c:pt>
                <c:pt idx="23">
                  <c:v>994.42888947494259</c:v>
                </c:pt>
                <c:pt idx="24">
                  <c:v>1014.6721846248778</c:v>
                </c:pt>
                <c:pt idx="25">
                  <c:v>1035.8192182686591</c:v>
                </c:pt>
                <c:pt idx="26">
                  <c:v>1061.3513158149533</c:v>
                </c:pt>
                <c:pt idx="27">
                  <c:v>1086.6105196676965</c:v>
                </c:pt>
                <c:pt idx="28">
                  <c:v>1113.1271074867716</c:v>
                </c:pt>
                <c:pt idx="29">
                  <c:v>1140.5457137858298</c:v>
                </c:pt>
                <c:pt idx="30">
                  <c:v>1168.9525610789669</c:v>
                </c:pt>
                <c:pt idx="31">
                  <c:v>1203.4375851392654</c:v>
                </c:pt>
                <c:pt idx="32">
                  <c:v>1236.2462304331789</c:v>
                </c:pt>
                <c:pt idx="33">
                  <c:v>1272.7905189680082</c:v>
                </c:pt>
                <c:pt idx="34">
                  <c:v>1311.9271202068915</c:v>
                </c:pt>
                <c:pt idx="35">
                  <c:v>1353.8214437757858</c:v>
                </c:pt>
                <c:pt idx="36">
                  <c:v>1397.1258770543777</c:v>
                </c:pt>
                <c:pt idx="37">
                  <c:v>1442.3068873695267</c:v>
                </c:pt>
                <c:pt idx="38">
                  <c:v>1488.1824494720677</c:v>
                </c:pt>
                <c:pt idx="39">
                  <c:v>1535.9768010245873</c:v>
                </c:pt>
                <c:pt idx="40">
                  <c:v>1586.7487700637118</c:v>
                </c:pt>
                <c:pt idx="41">
                  <c:v>1639.78197713639</c:v>
                </c:pt>
                <c:pt idx="42">
                  <c:v>1695.1086476648486</c:v>
                </c:pt>
                <c:pt idx="43">
                  <c:v>1752.5862759170977</c:v>
                </c:pt>
                <c:pt idx="44">
                  <c:v>1812.5297349799262</c:v>
                </c:pt>
                <c:pt idx="45">
                  <c:v>1876.2369788926185</c:v>
                </c:pt>
                <c:pt idx="46">
                  <c:v>1943.2785927001462</c:v>
                </c:pt>
                <c:pt idx="47">
                  <c:v>2013.547580773683</c:v>
                </c:pt>
                <c:pt idx="48">
                  <c:v>2084.6290801321693</c:v>
                </c:pt>
                <c:pt idx="49">
                  <c:v>2159.2475891284748</c:v>
                </c:pt>
                <c:pt idx="50">
                  <c:v>2237.6809284775559</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7</xdr:col>
      <xdr:colOff>114306</xdr:colOff>
      <xdr:row>18</xdr:row>
      <xdr:rowOff>114300</xdr:rowOff>
    </xdr:from>
    <xdr:to>
      <xdr:col>12</xdr:col>
      <xdr:colOff>447681</xdr:colOff>
      <xdr:row>33</xdr:row>
      <xdr:rowOff>0</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36</xdr:row>
      <xdr:rowOff>171450</xdr:rowOff>
    </xdr:from>
    <xdr:to>
      <xdr:col>9</xdr:col>
      <xdr:colOff>295281</xdr:colOff>
      <xdr:row>51</xdr:row>
      <xdr:rowOff>57150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78</xdr:row>
      <xdr:rowOff>33337</xdr:rowOff>
    </xdr:from>
    <xdr:to>
      <xdr:col>15</xdr:col>
      <xdr:colOff>219074</xdr:colOff>
      <xdr:row>103</xdr:row>
      <xdr:rowOff>171450</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77</xdr:row>
      <xdr:rowOff>176211</xdr:rowOff>
    </xdr:from>
    <xdr:to>
      <xdr:col>25</xdr:col>
      <xdr:colOff>438150</xdr:colOff>
      <xdr:row>97</xdr:row>
      <xdr:rowOff>47624</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117</xdr:row>
      <xdr:rowOff>14286</xdr:rowOff>
    </xdr:from>
    <xdr:to>
      <xdr:col>35</xdr:col>
      <xdr:colOff>447674</xdr:colOff>
      <xdr:row>142</xdr:row>
      <xdr:rowOff>152399</xdr:rowOff>
    </xdr:to>
    <xdr:graphicFrame macro="">
      <xdr:nvGraphicFramePr>
        <xdr:cNvPr id="5" name="Chart 4">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12_b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5">
          <cell r="E5">
            <v>1E-3</v>
          </cell>
        </row>
        <row r="8">
          <cell r="E8">
            <v>21</v>
          </cell>
        </row>
        <row r="52">
          <cell r="E52">
            <v>0.47</v>
          </cell>
        </row>
      </sheetData>
      <sheetData sheetId="6" refreshError="1"/>
      <sheetData sheetId="7" refreshError="1"/>
      <sheetData sheetId="8"/>
      <sheetData sheetId="9"/>
      <sheetData sheetId="10" refreshError="1"/>
      <sheetData sheetId="11">
        <row r="113">
          <cell r="X113">
            <v>1956357.8999999997</v>
          </cell>
        </row>
      </sheetData>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Mitigation input scenarios"/>
      <sheetName val="Mitigation Emissions &amp; Removals"/>
      <sheetName val="Mitigation summary"/>
      <sheetName val="Costs"/>
      <sheetName val="Jobs"/>
      <sheetName val="Inventory comparison"/>
      <sheetName val="Inventory"/>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sheetData sheetId="14"/>
      <sheetData sheetId="15">
        <row r="4">
          <cell r="H4">
            <v>0.55000000000000004</v>
          </cell>
        </row>
        <row r="5">
          <cell r="H5">
            <v>1</v>
          </cell>
        </row>
        <row r="6">
          <cell r="H6">
            <v>0.53</v>
          </cell>
        </row>
        <row r="7">
          <cell r="H7">
            <v>5.1100000000000003</v>
          </cell>
        </row>
        <row r="13">
          <cell r="H13">
            <v>0.35</v>
          </cell>
        </row>
        <row r="14">
          <cell r="H14">
            <v>0.5</v>
          </cell>
        </row>
        <row r="17">
          <cell r="H17">
            <v>3.0526873059490693</v>
          </cell>
        </row>
        <row r="22">
          <cell r="H22">
            <v>15.36</v>
          </cell>
        </row>
        <row r="91">
          <cell r="H91">
            <v>1.0640000000000001</v>
          </cell>
        </row>
        <row r="92">
          <cell r="H92">
            <v>0.39200000000000002</v>
          </cell>
        </row>
        <row r="96">
          <cell r="H96">
            <v>0.12</v>
          </cell>
        </row>
        <row r="97">
          <cell r="H97">
            <v>8.0828531999999995E-2</v>
          </cell>
        </row>
        <row r="98">
          <cell r="H98">
            <v>0.15409999999999999</v>
          </cell>
        </row>
        <row r="99">
          <cell r="H99">
            <v>17.29</v>
          </cell>
        </row>
        <row r="100">
          <cell r="H100">
            <v>6.37</v>
          </cell>
        </row>
      </sheetData>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Mitigation input scenarios"/>
      <sheetName val="Mitigation Emissions &amp; Removals"/>
      <sheetName val="Mitigation summary"/>
      <sheetName val="Costs"/>
      <sheetName val="Jobs"/>
      <sheetName val="Inventory comparison"/>
      <sheetName val="Inven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45">
          <cell r="AE545">
            <v>13522.653295160111</v>
          </cell>
          <cell r="AF545">
            <v>13554.196388614922</v>
          </cell>
          <cell r="AG545">
            <v>13585.739482069734</v>
          </cell>
          <cell r="AH545">
            <v>13573.216999290329</v>
          </cell>
          <cell r="AI545">
            <v>13560.694516510923</v>
          </cell>
          <cell r="AJ545">
            <v>13548.172033731515</v>
          </cell>
          <cell r="AK545">
            <v>13535.649550952108</v>
          </cell>
          <cell r="AL545">
            <v>13522.933497712827</v>
          </cell>
          <cell r="AM545">
            <v>13510.217444473546</v>
          </cell>
          <cell r="AN545">
            <v>13497.501391234267</v>
          </cell>
          <cell r="AO545">
            <v>13484.785337994983</v>
          </cell>
          <cell r="AP545">
            <v>13472.069284755706</v>
          </cell>
          <cell r="AQ545">
            <v>13459.353231516423</v>
          </cell>
          <cell r="AR545">
            <v>13446.637178277142</v>
          </cell>
          <cell r="AS545">
            <v>13433.921125037861</v>
          </cell>
          <cell r="AT545">
            <v>13421.205071798582</v>
          </cell>
          <cell r="AU545">
            <v>13408.489018559298</v>
          </cell>
          <cell r="AV545">
            <v>13395.772965320015</v>
          </cell>
          <cell r="AW545">
            <v>13383.056912080734</v>
          </cell>
          <cell r="AX545">
            <v>13370.340858841455</v>
          </cell>
          <cell r="AY545">
            <v>13357.624805602176</v>
          </cell>
          <cell r="AZ545">
            <v>13344.908752362891</v>
          </cell>
          <cell r="BA545">
            <v>13332.192699123612</v>
          </cell>
          <cell r="BB545">
            <v>13319.476645884333</v>
          </cell>
          <cell r="BC545">
            <v>13306.760592645052</v>
          </cell>
          <cell r="BD545">
            <v>13294.044539405772</v>
          </cell>
          <cell r="BE545">
            <v>13281.328486166491</v>
          </cell>
          <cell r="BF545">
            <v>13268.61243292721</v>
          </cell>
          <cell r="BG545">
            <v>13255.896379687931</v>
          </cell>
          <cell r="BH545">
            <v>13243.18032644865</v>
          </cell>
          <cell r="BI545">
            <v>13230.464273209369</v>
          </cell>
          <cell r="BJ545">
            <v>13217.748219970088</v>
          </cell>
          <cell r="BK545">
            <v>13205.032166730807</v>
          </cell>
          <cell r="BL545">
            <v>13192.316113491526</v>
          </cell>
          <cell r="BM545">
            <v>13179.600060252247</v>
          </cell>
          <cell r="BN545">
            <v>13166.884007012966</v>
          </cell>
          <cell r="BO545">
            <v>13154.167953773685</v>
          </cell>
          <cell r="BP545">
            <v>13141.451900534405</v>
          </cell>
          <cell r="BQ545">
            <v>13128.735847295124</v>
          </cell>
        </row>
        <row r="546">
          <cell r="AE546">
            <v>386988.3780212166</v>
          </cell>
          <cell r="AF546">
            <v>389835.69641059672</v>
          </cell>
          <cell r="AG546">
            <v>392683.01479997695</v>
          </cell>
          <cell r="AH546">
            <v>391216.86590361502</v>
          </cell>
          <cell r="AI546">
            <v>389750.71700725314</v>
          </cell>
          <cell r="AJ546">
            <v>388284.56811089127</v>
          </cell>
          <cell r="AK546">
            <v>386818.41921452939</v>
          </cell>
          <cell r="AL546">
            <v>385314.36099221953</v>
          </cell>
          <cell r="AM546">
            <v>383810.30276990985</v>
          </cell>
          <cell r="AN546">
            <v>382306.24454759993</v>
          </cell>
          <cell r="AO546">
            <v>380802.18632529018</v>
          </cell>
          <cell r="AP546">
            <v>379298.12810298032</v>
          </cell>
          <cell r="AQ546">
            <v>377794.06988067064</v>
          </cell>
          <cell r="AR546">
            <v>376290.01165836072</v>
          </cell>
          <cell r="AS546">
            <v>374785.95343605091</v>
          </cell>
          <cell r="AT546">
            <v>373281.89521374117</v>
          </cell>
          <cell r="AU546">
            <v>371777.83699143137</v>
          </cell>
          <cell r="AV546">
            <v>370273.77876912162</v>
          </cell>
          <cell r="AW546">
            <v>368769.72054681182</v>
          </cell>
          <cell r="AX546">
            <v>367265.66232450202</v>
          </cell>
          <cell r="AY546">
            <v>365761.60410219216</v>
          </cell>
          <cell r="AZ546">
            <v>364257.54587988241</v>
          </cell>
          <cell r="BA546">
            <v>362753.48765757255</v>
          </cell>
          <cell r="BB546">
            <v>361249.42943526275</v>
          </cell>
          <cell r="BC546">
            <v>359745.371212953</v>
          </cell>
          <cell r="BD546">
            <v>358241.3129906432</v>
          </cell>
          <cell r="BE546">
            <v>356737.25476833346</v>
          </cell>
          <cell r="BF546">
            <v>355233.19654602365</v>
          </cell>
          <cell r="BG546">
            <v>353729.13832371385</v>
          </cell>
          <cell r="BH546">
            <v>352225.08010140411</v>
          </cell>
          <cell r="BI546">
            <v>350721.0218790943</v>
          </cell>
          <cell r="BJ546">
            <v>349216.9636567845</v>
          </cell>
          <cell r="BK546">
            <v>347712.9054344747</v>
          </cell>
          <cell r="BL546">
            <v>346208.8472121649</v>
          </cell>
          <cell r="BM546">
            <v>344704.78898985509</v>
          </cell>
          <cell r="BN546">
            <v>343200.73076754529</v>
          </cell>
          <cell r="BO546">
            <v>341696.67254523549</v>
          </cell>
          <cell r="BP546">
            <v>340192.61432292574</v>
          </cell>
          <cell r="BQ546">
            <v>338688.55610061594</v>
          </cell>
        </row>
        <row r="547">
          <cell r="AE547">
            <v>660948.6077962477</v>
          </cell>
          <cell r="AF547">
            <v>663815.67353100621</v>
          </cell>
          <cell r="AG547">
            <v>666682.73926576483</v>
          </cell>
          <cell r="AH547">
            <v>668546.04667811096</v>
          </cell>
          <cell r="AI547">
            <v>670409.35409045743</v>
          </cell>
          <cell r="AJ547">
            <v>672272.66150280368</v>
          </cell>
          <cell r="AK547">
            <v>674135.96891514992</v>
          </cell>
          <cell r="AL547">
            <v>675901.94822427048</v>
          </cell>
          <cell r="AM547">
            <v>677667.92753339105</v>
          </cell>
          <cell r="AN547">
            <v>679433.9068425115</v>
          </cell>
          <cell r="AO547">
            <v>681199.88615163194</v>
          </cell>
          <cell r="AP547">
            <v>682965.86546075251</v>
          </cell>
          <cell r="AQ547">
            <v>684731.84476987319</v>
          </cell>
          <cell r="AR547">
            <v>686497.82407899364</v>
          </cell>
          <cell r="AS547">
            <v>688263.80338811409</v>
          </cell>
          <cell r="AT547">
            <v>690029.78269723465</v>
          </cell>
          <cell r="AU547">
            <v>691795.76200635522</v>
          </cell>
          <cell r="AV547">
            <v>693561.74131547578</v>
          </cell>
          <cell r="AW547">
            <v>695327.72062459623</v>
          </cell>
          <cell r="AX547">
            <v>697093.69993371668</v>
          </cell>
          <cell r="AY547">
            <v>698859.67924283736</v>
          </cell>
          <cell r="AZ547">
            <v>700625.65855195781</v>
          </cell>
          <cell r="BA547">
            <v>702391.63786107849</v>
          </cell>
          <cell r="BB547">
            <v>704157.61717019905</v>
          </cell>
          <cell r="BC547">
            <v>705923.5964793195</v>
          </cell>
          <cell r="BD547">
            <v>707689.57578844007</v>
          </cell>
          <cell r="BE547">
            <v>709455.55509756051</v>
          </cell>
          <cell r="BF547">
            <v>711221.53440668108</v>
          </cell>
          <cell r="BG547">
            <v>712987.51371580164</v>
          </cell>
          <cell r="BH547">
            <v>714753.49302492221</v>
          </cell>
          <cell r="BI547">
            <v>716519.47233404277</v>
          </cell>
          <cell r="BJ547">
            <v>718285.45164316322</v>
          </cell>
          <cell r="BK547">
            <v>720051.43095228379</v>
          </cell>
          <cell r="BL547">
            <v>721817.41026140435</v>
          </cell>
          <cell r="BM547">
            <v>723583.38957052492</v>
          </cell>
          <cell r="BN547">
            <v>725349.36887964548</v>
          </cell>
          <cell r="BO547">
            <v>727115.34818876593</v>
          </cell>
          <cell r="BP547">
            <v>728881.32749788649</v>
          </cell>
          <cell r="BQ547">
            <v>730647.30680700706</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19858.111613452864</v>
          </cell>
          <cell r="AM548">
            <v>19884.224103729332</v>
          </cell>
          <cell r="AN548">
            <v>19910.336594005799</v>
          </cell>
          <cell r="AO548">
            <v>19936.449084282271</v>
          </cell>
          <cell r="AP548">
            <v>19962.561574558738</v>
          </cell>
          <cell r="AQ548">
            <v>19988.67406483521</v>
          </cell>
          <cell r="AR548">
            <v>20014.786555111677</v>
          </cell>
          <cell r="AS548">
            <v>20040.899045388145</v>
          </cell>
          <cell r="AT548">
            <v>20067.011535664617</v>
          </cell>
          <cell r="AU548">
            <v>20093.124025941084</v>
          </cell>
          <cell r="AV548">
            <v>20119.236516217556</v>
          </cell>
          <cell r="AW548">
            <v>20145.349006494023</v>
          </cell>
          <cell r="AX548">
            <v>20056.357671520065</v>
          </cell>
          <cell r="AY548">
            <v>19967.366336546107</v>
          </cell>
          <cell r="AZ548">
            <v>19878.375001572149</v>
          </cell>
          <cell r="BA548">
            <v>19789.383666598191</v>
          </cell>
          <cell r="BB548">
            <v>19700.392331624233</v>
          </cell>
          <cell r="BC548">
            <v>19611.400996650274</v>
          </cell>
          <cell r="BD548">
            <v>19522.409661676316</v>
          </cell>
          <cell r="BE548">
            <v>19433.418326702358</v>
          </cell>
          <cell r="BF548">
            <v>19318.314501451932</v>
          </cell>
          <cell r="BG548">
            <v>19203.210676201503</v>
          </cell>
          <cell r="BH548">
            <v>19088.106850951077</v>
          </cell>
          <cell r="BI548">
            <v>18973.003025700651</v>
          </cell>
          <cell r="BJ548">
            <v>18857.899200450222</v>
          </cell>
          <cell r="BK548">
            <v>18742.795375199796</v>
          </cell>
          <cell r="BL548">
            <v>18627.69154994937</v>
          </cell>
          <cell r="BM548">
            <v>18512.58772469894</v>
          </cell>
          <cell r="BN548">
            <v>18397.483899448514</v>
          </cell>
          <cell r="BO548">
            <v>18282.380074198089</v>
          </cell>
          <cell r="BP548">
            <v>18167.276248947659</v>
          </cell>
          <cell r="BQ548">
            <v>18052.172423697233</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323709.29156210669</v>
          </cell>
          <cell r="AM549">
            <v>323225.41610117914</v>
          </cell>
          <cell r="AN549">
            <v>322741.54064025165</v>
          </cell>
          <cell r="AO549">
            <v>322257.66517932416</v>
          </cell>
          <cell r="AP549">
            <v>321773.78971839661</v>
          </cell>
          <cell r="AQ549">
            <v>321289.91425746906</v>
          </cell>
          <cell r="AR549">
            <v>320806.03879654157</v>
          </cell>
          <cell r="AS549">
            <v>320322.16333561402</v>
          </cell>
          <cell r="AT549">
            <v>319838.28787468653</v>
          </cell>
          <cell r="AU549">
            <v>319354.41241375904</v>
          </cell>
          <cell r="AV549">
            <v>318870.53695283149</v>
          </cell>
          <cell r="AW549">
            <v>318386.66149190394</v>
          </cell>
          <cell r="AX549">
            <v>317902.78603097645</v>
          </cell>
          <cell r="AY549">
            <v>317418.91057004896</v>
          </cell>
          <cell r="AZ549">
            <v>316935.03510912141</v>
          </cell>
          <cell r="BA549">
            <v>316451.15964819392</v>
          </cell>
          <cell r="BB549">
            <v>315967.28418726637</v>
          </cell>
          <cell r="BC549">
            <v>315483.40872633882</v>
          </cell>
          <cell r="BD549">
            <v>314999.53326541133</v>
          </cell>
          <cell r="BE549">
            <v>314515.65780448384</v>
          </cell>
          <cell r="BF549">
            <v>314031.78234355629</v>
          </cell>
          <cell r="BG549">
            <v>313547.9068826288</v>
          </cell>
          <cell r="BH549">
            <v>313064.03142170131</v>
          </cell>
          <cell r="BI549">
            <v>312580.15596077376</v>
          </cell>
          <cell r="BJ549">
            <v>312096.28049984627</v>
          </cell>
          <cell r="BK549">
            <v>311612.40503891878</v>
          </cell>
          <cell r="BL549">
            <v>311128.52957799123</v>
          </cell>
          <cell r="BM549">
            <v>310644.65411706374</v>
          </cell>
          <cell r="BN549">
            <v>310160.77865613624</v>
          </cell>
          <cell r="BO549">
            <v>309676.9031952087</v>
          </cell>
          <cell r="BP549">
            <v>309193.0277342812</v>
          </cell>
          <cell r="BQ549">
            <v>308709.15227335371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32952.518567481813</v>
          </cell>
          <cell r="AM550">
            <v>33656.516860951182</v>
          </cell>
          <cell r="AN550">
            <v>34360.515154420558</v>
          </cell>
          <cell r="AO550">
            <v>35064.51344788992</v>
          </cell>
          <cell r="AP550">
            <v>35768.511741359282</v>
          </cell>
          <cell r="AQ550">
            <v>36472.510034828658</v>
          </cell>
          <cell r="AR550">
            <v>37176.508328298027</v>
          </cell>
          <cell r="AS550">
            <v>37880.506621767396</v>
          </cell>
          <cell r="AT550">
            <v>38584.504915236765</v>
          </cell>
          <cell r="AU550">
            <v>39288.503208706141</v>
          </cell>
          <cell r="AV550">
            <v>39992.50150217551</v>
          </cell>
          <cell r="AW550">
            <v>40696.499795644886</v>
          </cell>
          <cell r="AX550">
            <v>41400.498089114248</v>
          </cell>
          <cell r="AY550">
            <v>42104.496382583602</v>
          </cell>
          <cell r="AZ550">
            <v>42808.494676052964</v>
          </cell>
          <cell r="BA550">
            <v>43512.49296952234</v>
          </cell>
          <cell r="BB550">
            <v>44216.491262991716</v>
          </cell>
          <cell r="BC550">
            <v>44920.489556461092</v>
          </cell>
          <cell r="BD550">
            <v>45624.487849930454</v>
          </cell>
          <cell r="BE550">
            <v>46328.486143399816</v>
          </cell>
          <cell r="BF550">
            <v>47032.484436869207</v>
          </cell>
          <cell r="BG550">
            <v>47736.482730338561</v>
          </cell>
          <cell r="BH550">
            <v>48440.48102380793</v>
          </cell>
          <cell r="BI550">
            <v>49144.479317277292</v>
          </cell>
          <cell r="BJ550">
            <v>49848.477610746668</v>
          </cell>
          <cell r="BK550">
            <v>50552.475904216029</v>
          </cell>
          <cell r="BL550">
            <v>51256.474197685406</v>
          </cell>
          <cell r="BM550">
            <v>51960.47249115476</v>
          </cell>
          <cell r="BN550">
            <v>52664.470784624136</v>
          </cell>
          <cell r="BO550">
            <v>53368.469078093491</v>
          </cell>
          <cell r="BP550">
            <v>54072.467371562867</v>
          </cell>
          <cell r="BQ550">
            <v>54776.465665032236</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3409.8924289624997</v>
          </cell>
          <cell r="AM551">
            <v>3426.4422067414907</v>
          </cell>
          <cell r="AN551">
            <v>3442.9919845204822</v>
          </cell>
          <cell r="AO551">
            <v>3459.5417622994732</v>
          </cell>
          <cell r="AP551">
            <v>3476.0915400784652</v>
          </cell>
          <cell r="AQ551">
            <v>3492.6413178574567</v>
          </cell>
          <cell r="AR551">
            <v>3509.1910956364482</v>
          </cell>
          <cell r="AS551">
            <v>3525.7408734154396</v>
          </cell>
          <cell r="AT551">
            <v>3542.2906511944311</v>
          </cell>
          <cell r="AU551">
            <v>3558.8404289734226</v>
          </cell>
          <cell r="AV551">
            <v>3575.3902067524141</v>
          </cell>
          <cell r="AW551">
            <v>3591.9399845314056</v>
          </cell>
          <cell r="AX551">
            <v>3608.4897623103961</v>
          </cell>
          <cell r="AY551">
            <v>3625.0395400893881</v>
          </cell>
          <cell r="AZ551">
            <v>3641.5893178683791</v>
          </cell>
          <cell r="BA551">
            <v>3658.1390956473711</v>
          </cell>
          <cell r="BB551">
            <v>3674.6888734263621</v>
          </cell>
          <cell r="BC551">
            <v>3691.238651205354</v>
          </cell>
          <cell r="BD551">
            <v>3707.788428984345</v>
          </cell>
          <cell r="BE551">
            <v>3724.338206763337</v>
          </cell>
          <cell r="BF551">
            <v>3740.8879845423285</v>
          </cell>
          <cell r="BG551">
            <v>3757.4377623213195</v>
          </cell>
          <cell r="BH551">
            <v>3773.987540100311</v>
          </cell>
          <cell r="BI551">
            <v>3790.5373178793025</v>
          </cell>
          <cell r="BJ551">
            <v>3807.0870956582935</v>
          </cell>
          <cell r="BK551">
            <v>3823.636873437285</v>
          </cell>
          <cell r="BL551">
            <v>3840.1866512162765</v>
          </cell>
          <cell r="BM551">
            <v>3856.7364289952675</v>
          </cell>
          <cell r="BN551">
            <v>3873.286206774259</v>
          </cell>
          <cell r="BO551">
            <v>3889.8359845532505</v>
          </cell>
          <cell r="BP551">
            <v>3906.3857623322415</v>
          </cell>
          <cell r="BQ551">
            <v>3922.935540111233</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932.30844947058301</v>
          </cell>
          <cell r="AM552">
            <v>937.3319928353493</v>
          </cell>
          <cell r="AN552">
            <v>942.35553620011558</v>
          </cell>
          <cell r="AO552">
            <v>947.37907956488186</v>
          </cell>
          <cell r="AP552">
            <v>952.40262292964815</v>
          </cell>
          <cell r="AQ552">
            <v>957.42616629441443</v>
          </cell>
          <cell r="AR552">
            <v>962.44970965918071</v>
          </cell>
          <cell r="AS552">
            <v>967.473253023947</v>
          </cell>
          <cell r="AT552">
            <v>972.49679638871328</v>
          </cell>
          <cell r="AU552">
            <v>977.52033975347956</v>
          </cell>
          <cell r="AV552">
            <v>982.54388311824584</v>
          </cell>
          <cell r="AW552">
            <v>987.56742648301213</v>
          </cell>
          <cell r="AX552">
            <v>992.59096984777864</v>
          </cell>
          <cell r="AY552">
            <v>997.61451321254469</v>
          </cell>
          <cell r="AZ552">
            <v>1002.638056577311</v>
          </cell>
          <cell r="BA552">
            <v>1007.6615999420773</v>
          </cell>
          <cell r="BB552">
            <v>1012.6851433068435</v>
          </cell>
          <cell r="BC552">
            <v>1017.7086866716101</v>
          </cell>
          <cell r="BD552">
            <v>1022.7322300363763</v>
          </cell>
          <cell r="BE552">
            <v>1027.7557734011425</v>
          </cell>
          <cell r="BF552">
            <v>1032.7793167659088</v>
          </cell>
          <cell r="BG552">
            <v>1037.8028601306753</v>
          </cell>
          <cell r="BH552">
            <v>1042.8264034954416</v>
          </cell>
          <cell r="BI552">
            <v>1047.8499468602079</v>
          </cell>
          <cell r="BJ552">
            <v>1052.8734902249739</v>
          </cell>
          <cell r="BK552">
            <v>1057.8970335897402</v>
          </cell>
          <cell r="BL552">
            <v>1062.9205769545065</v>
          </cell>
          <cell r="BM552">
            <v>1067.9441203192728</v>
          </cell>
          <cell r="BN552">
            <v>1072.9676636840391</v>
          </cell>
          <cell r="BO552">
            <v>1077.9912070488053</v>
          </cell>
          <cell r="BP552">
            <v>1083.0147504135714</v>
          </cell>
          <cell r="BQ552">
            <v>1088.0382937783377</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111536.61656769083</v>
          </cell>
          <cell r="AM553">
            <v>111526.50146698949</v>
          </cell>
          <cell r="AN553">
            <v>111516.38636628815</v>
          </cell>
          <cell r="AO553">
            <v>111506.27126558687</v>
          </cell>
          <cell r="AP553">
            <v>111496.15616488553</v>
          </cell>
          <cell r="AQ553">
            <v>111486.04106418419</v>
          </cell>
          <cell r="AR553">
            <v>111475.92596348285</v>
          </cell>
          <cell r="AS553">
            <v>111465.81086278154</v>
          </cell>
          <cell r="AT553">
            <v>111455.6957620802</v>
          </cell>
          <cell r="AU553">
            <v>111445.58066137889</v>
          </cell>
          <cell r="AV553">
            <v>111435.46556067755</v>
          </cell>
          <cell r="AW553">
            <v>111425.35045997624</v>
          </cell>
          <cell r="AX553">
            <v>111415.2353592749</v>
          </cell>
          <cell r="AY553">
            <v>111405.12025857356</v>
          </cell>
          <cell r="AZ553">
            <v>111395.00515787225</v>
          </cell>
          <cell r="BA553">
            <v>111384.89005717091</v>
          </cell>
          <cell r="BB553">
            <v>111374.77495646957</v>
          </cell>
          <cell r="BC553">
            <v>111364.65985576826</v>
          </cell>
          <cell r="BD553">
            <v>111354.54475506692</v>
          </cell>
          <cell r="BE553">
            <v>111344.42965436561</v>
          </cell>
          <cell r="BF553">
            <v>111334.31455366427</v>
          </cell>
          <cell r="BG553">
            <v>111324.19945296293</v>
          </cell>
          <cell r="BH553">
            <v>111314.08435226159</v>
          </cell>
          <cell r="BI553">
            <v>111303.96925156025</v>
          </cell>
          <cell r="BJ553">
            <v>111293.85415085894</v>
          </cell>
          <cell r="BK553">
            <v>111283.7390501576</v>
          </cell>
          <cell r="BL553">
            <v>111273.62394945626</v>
          </cell>
          <cell r="BM553">
            <v>111263.50884875492</v>
          </cell>
          <cell r="BN553">
            <v>111253.39374805358</v>
          </cell>
          <cell r="BO553">
            <v>111243.27864735224</v>
          </cell>
          <cell r="BP553">
            <v>111233.1635466509</v>
          </cell>
          <cell r="BQ553">
            <v>111223.04844594956</v>
          </cell>
        </row>
        <row r="554">
          <cell r="AE554">
            <v>2070866.3984701198</v>
          </cell>
          <cell r="AF554">
            <v>2063344.7414665131</v>
          </cell>
          <cell r="AG554">
            <v>2055823.0844629062</v>
          </cell>
          <cell r="AH554">
            <v>2054537.0161992817</v>
          </cell>
          <cell r="AI554">
            <v>2053250.9479356571</v>
          </cell>
          <cell r="AJ554">
            <v>2051964.8796720325</v>
          </cell>
          <cell r="AK554">
            <v>2050678.8114084082</v>
          </cell>
          <cell r="AL554">
            <v>2048720.189376056</v>
          </cell>
          <cell r="AM554">
            <v>2046761.5673437037</v>
          </cell>
          <cell r="AN554">
            <v>2044802.9453113514</v>
          </cell>
          <cell r="AO554">
            <v>2042844.3232789992</v>
          </cell>
          <cell r="AP554">
            <v>2040885.7012466469</v>
          </cell>
          <cell r="AQ554">
            <v>2038927.0792142947</v>
          </cell>
          <cell r="AR554">
            <v>2036968.4571819424</v>
          </cell>
          <cell r="AS554">
            <v>2035009.8351495902</v>
          </cell>
          <cell r="AT554">
            <v>2033051.2131172379</v>
          </cell>
          <cell r="AU554">
            <v>2031092.5910848859</v>
          </cell>
          <cell r="AV554">
            <v>2029133.9690525334</v>
          </cell>
          <cell r="AW554">
            <v>2027175.3470201814</v>
          </cell>
          <cell r="AX554">
            <v>2025715.3999877863</v>
          </cell>
          <cell r="AY554">
            <v>2024255.4529553917</v>
          </cell>
          <cell r="AZ554">
            <v>2022795.5059229967</v>
          </cell>
          <cell r="BA554">
            <v>2021335.5588906016</v>
          </cell>
          <cell r="BB554">
            <v>2019875.611858207</v>
          </cell>
          <cell r="BC554">
            <v>2018415.6648258122</v>
          </cell>
          <cell r="BD554">
            <v>2016955.7177934174</v>
          </cell>
          <cell r="BE554">
            <v>2015495.7707610228</v>
          </cell>
          <cell r="BF554">
            <v>2014035.823728628</v>
          </cell>
          <cell r="BG554">
            <v>2012575.8766962334</v>
          </cell>
          <cell r="BH554">
            <v>2011115.9296638386</v>
          </cell>
          <cell r="BI554">
            <v>2009655.982631444</v>
          </cell>
          <cell r="BJ554">
            <v>2008196.0355990494</v>
          </cell>
          <cell r="BK554">
            <v>2006736.0885666546</v>
          </cell>
          <cell r="BL554">
            <v>2005276.14153426</v>
          </cell>
          <cell r="BM554">
            <v>2003816.1945018652</v>
          </cell>
          <cell r="BN554">
            <v>2002356.2474694706</v>
          </cell>
          <cell r="BO554">
            <v>2000896.3004370758</v>
          </cell>
          <cell r="BP554">
            <v>1999436.3534046812</v>
          </cell>
          <cell r="BQ554">
            <v>1997976.4063722864</v>
          </cell>
        </row>
        <row r="555">
          <cell r="AE555">
            <v>271246.56124026712</v>
          </cell>
          <cell r="AF555">
            <v>271372.18137049471</v>
          </cell>
          <cell r="AG555">
            <v>271497.8015007223</v>
          </cell>
          <cell r="AH555">
            <v>271847.37986266846</v>
          </cell>
          <cell r="AI555">
            <v>272196.95822461456</v>
          </cell>
          <cell r="AJ555">
            <v>272546.53658656066</v>
          </cell>
          <cell r="AK555">
            <v>272896.11494850676</v>
          </cell>
          <cell r="AL555">
            <v>273223.64443154004</v>
          </cell>
          <cell r="AM555">
            <v>273551.17391457345</v>
          </cell>
          <cell r="AN555">
            <v>273878.70339760685</v>
          </cell>
          <cell r="AO555">
            <v>274206.23288064019</v>
          </cell>
          <cell r="AP555">
            <v>274533.76236367354</v>
          </cell>
          <cell r="AQ555">
            <v>274861.29184670688</v>
          </cell>
          <cell r="AR555">
            <v>275188.82132974028</v>
          </cell>
          <cell r="AS555">
            <v>275516.35081277363</v>
          </cell>
          <cell r="AT555">
            <v>275843.88029580697</v>
          </cell>
          <cell r="AU555">
            <v>276171.40977884032</v>
          </cell>
          <cell r="AV555">
            <v>276498.93926187372</v>
          </cell>
          <cell r="AW555">
            <v>276826.46874490706</v>
          </cell>
          <cell r="AX555">
            <v>277153.99822794046</v>
          </cell>
          <cell r="AY555">
            <v>277481.52771097375</v>
          </cell>
          <cell r="AZ555">
            <v>277809.05719400715</v>
          </cell>
          <cell r="BA555">
            <v>278136.58667704044</v>
          </cell>
          <cell r="BB555">
            <v>278464.11616007384</v>
          </cell>
          <cell r="BC555">
            <v>278791.64564310719</v>
          </cell>
          <cell r="BD555">
            <v>279119.17512614053</v>
          </cell>
          <cell r="BE555">
            <v>279446.70460917387</v>
          </cell>
          <cell r="BF555">
            <v>279774.23409220722</v>
          </cell>
          <cell r="BG555">
            <v>280101.76357524062</v>
          </cell>
          <cell r="BH555">
            <v>280429.29305827396</v>
          </cell>
          <cell r="BI555">
            <v>280756.82254130731</v>
          </cell>
          <cell r="BJ555">
            <v>281084.35202434065</v>
          </cell>
          <cell r="BK555">
            <v>281411.881507374</v>
          </cell>
          <cell r="BL555">
            <v>281739.4109904074</v>
          </cell>
          <cell r="BM555">
            <v>282066.94047344069</v>
          </cell>
          <cell r="BN555">
            <v>282394.46995647403</v>
          </cell>
          <cell r="BO555">
            <v>282721.99943950743</v>
          </cell>
          <cell r="BP555">
            <v>283049.52892254078</v>
          </cell>
          <cell r="BQ555">
            <v>283377.05840557412</v>
          </cell>
        </row>
        <row r="556">
          <cell r="AE556">
            <v>38718.002984087543</v>
          </cell>
          <cell r="AF556">
            <v>38718.002984087543</v>
          </cell>
          <cell r="AG556">
            <v>38718.002984087543</v>
          </cell>
          <cell r="AH556">
            <v>38718.002984087543</v>
          </cell>
          <cell r="AI556">
            <v>38718.002984087543</v>
          </cell>
          <cell r="AJ556">
            <v>38718.002984087543</v>
          </cell>
          <cell r="AK556">
            <v>38718.002984087543</v>
          </cell>
          <cell r="AL556">
            <v>38718.002984087543</v>
          </cell>
          <cell r="AM556">
            <v>38718.002984087543</v>
          </cell>
          <cell r="AN556">
            <v>38718.002984087543</v>
          </cell>
          <cell r="AO556">
            <v>38718.002984087543</v>
          </cell>
          <cell r="AP556">
            <v>38718.002984087543</v>
          </cell>
          <cell r="AQ556">
            <v>38718.002984087543</v>
          </cell>
          <cell r="AR556">
            <v>38718.002984087543</v>
          </cell>
          <cell r="AS556">
            <v>38718.002984087543</v>
          </cell>
          <cell r="AT556">
            <v>38718.002984087543</v>
          </cell>
          <cell r="AU556">
            <v>38718.002984087543</v>
          </cell>
          <cell r="AV556">
            <v>38718.002984087543</v>
          </cell>
          <cell r="AW556">
            <v>38718.002984087543</v>
          </cell>
          <cell r="AX556">
            <v>38718.002984087543</v>
          </cell>
          <cell r="AY556">
            <v>38718.002984087543</v>
          </cell>
          <cell r="AZ556">
            <v>38718.002984087543</v>
          </cell>
          <cell r="BA556">
            <v>38718.002984087543</v>
          </cell>
          <cell r="BB556">
            <v>38718.002984087543</v>
          </cell>
          <cell r="BC556">
            <v>38718.002984087543</v>
          </cell>
          <cell r="BD556">
            <v>38718.002984087543</v>
          </cell>
          <cell r="BE556">
            <v>38718.002984087543</v>
          </cell>
          <cell r="BF556">
            <v>38718.002984087543</v>
          </cell>
          <cell r="BG556">
            <v>38718.002984087543</v>
          </cell>
          <cell r="BH556">
            <v>38718.002984087543</v>
          </cell>
          <cell r="BI556">
            <v>38718.002984087543</v>
          </cell>
          <cell r="BJ556">
            <v>38718.002984087543</v>
          </cell>
          <cell r="BK556">
            <v>38718.002984087543</v>
          </cell>
          <cell r="BL556">
            <v>38718.002984087543</v>
          </cell>
          <cell r="BM556">
            <v>38718.002984087543</v>
          </cell>
          <cell r="BN556">
            <v>38718.002984087543</v>
          </cell>
          <cell r="BO556">
            <v>38718.002984087543</v>
          </cell>
          <cell r="BP556">
            <v>38718.002984087543</v>
          </cell>
          <cell r="BQ556">
            <v>38718.002984087543</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46240.210276657112</v>
          </cell>
          <cell r="AM558">
            <v>46332.857810666792</v>
          </cell>
          <cell r="AN558">
            <v>46425.505344676487</v>
          </cell>
          <cell r="AO558">
            <v>46518.152878686167</v>
          </cell>
          <cell r="AP558">
            <v>46610.800412695848</v>
          </cell>
          <cell r="AQ558">
            <v>46703.447946705528</v>
          </cell>
          <cell r="AR558">
            <v>46796.095480715208</v>
          </cell>
          <cell r="AS558">
            <v>46888.743014724896</v>
          </cell>
          <cell r="AT558">
            <v>46981.390548734576</v>
          </cell>
          <cell r="AU558">
            <v>47074.038082744257</v>
          </cell>
          <cell r="AV558">
            <v>47166.685616753937</v>
          </cell>
          <cell r="AW558">
            <v>47259.333150763618</v>
          </cell>
          <cell r="AX558">
            <v>47351.980684773305</v>
          </cell>
          <cell r="AY558">
            <v>47444.628218782986</v>
          </cell>
          <cell r="AZ558">
            <v>47537.275752792666</v>
          </cell>
          <cell r="BA558">
            <v>47629.923286802346</v>
          </cell>
          <cell r="BB558">
            <v>47722.570820812034</v>
          </cell>
          <cell r="BC558">
            <v>47815.218354821714</v>
          </cell>
          <cell r="BD558">
            <v>47907.865888831395</v>
          </cell>
          <cell r="BE558">
            <v>48000.513422841083</v>
          </cell>
          <cell r="BF558">
            <v>48093.160956850763</v>
          </cell>
          <cell r="BG558">
            <v>48185.808490860443</v>
          </cell>
          <cell r="BH558">
            <v>48278.456024870131</v>
          </cell>
          <cell r="BI558">
            <v>48371.103558879811</v>
          </cell>
          <cell r="BJ558">
            <v>48463.751092889499</v>
          </cell>
          <cell r="BK558">
            <v>48556.398626899179</v>
          </cell>
          <cell r="BL558">
            <v>48649.04616090886</v>
          </cell>
          <cell r="BM558">
            <v>48741.693694918547</v>
          </cell>
          <cell r="BN558">
            <v>48834.341228928228</v>
          </cell>
          <cell r="BO558">
            <v>48926.988762937908</v>
          </cell>
          <cell r="BP558">
            <v>49019.636296947596</v>
          </cell>
          <cell r="BQ558">
            <v>49112.283830957276</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row>
        <row r="16">
          <cell r="AC16">
            <v>-1057.8306876692382</v>
          </cell>
          <cell r="AD16">
            <v>-1057.8306876692382</v>
          </cell>
          <cell r="AE16">
            <v>-1057.8306876692382</v>
          </cell>
          <cell r="AF16">
            <v>-1057.8306876692382</v>
          </cell>
          <cell r="AG16">
            <v>-1057.8306876692382</v>
          </cell>
          <cell r="AH16">
            <v>-1057.8306876692382</v>
          </cell>
          <cell r="AI16">
            <v>-1057.8306876692382</v>
          </cell>
          <cell r="AJ16">
            <v>-1057.8306876692382</v>
          </cell>
          <cell r="AK16">
            <v>-1057.8306876692382</v>
          </cell>
          <cell r="AL16">
            <v>-1057.8306876692382</v>
          </cell>
          <cell r="AM16">
            <v>-1057.8306876692382</v>
          </cell>
          <cell r="AN16">
            <v>-1057.8306876692382</v>
          </cell>
          <cell r="AO16">
            <v>-1057.8306876692382</v>
          </cell>
          <cell r="AP16">
            <v>-1057.8306876692382</v>
          </cell>
          <cell r="AQ16">
            <v>-1057.8306876692382</v>
          </cell>
          <cell r="AR16">
            <v>-1057.8306876692382</v>
          </cell>
          <cell r="AS16">
            <v>-1057.8306876692382</v>
          </cell>
          <cell r="AT16">
            <v>-1057.8306876692382</v>
          </cell>
          <cell r="AU16">
            <v>-1057.8306876692382</v>
          </cell>
          <cell r="AV16">
            <v>-1057.8306876692382</v>
          </cell>
          <cell r="AW16">
            <v>-1057.8306876692382</v>
          </cell>
          <cell r="AX16">
            <v>-1057.8306876692382</v>
          </cell>
          <cell r="AY16">
            <v>-1057.8306876692382</v>
          </cell>
          <cell r="AZ16">
            <v>-1057.8306876692382</v>
          </cell>
          <cell r="BA16">
            <v>-1057.8306876692382</v>
          </cell>
          <cell r="BB16">
            <v>-1057.8306876692382</v>
          </cell>
          <cell r="BC16">
            <v>-1057.8306876692382</v>
          </cell>
          <cell r="BD16">
            <v>-1057.8306876692382</v>
          </cell>
          <cell r="BE16">
            <v>-1057.8306876692382</v>
          </cell>
          <cell r="BF16">
            <v>-1057.8306876692382</v>
          </cell>
          <cell r="BG16">
            <v>-1057.8306876692382</v>
          </cell>
          <cell r="BH16">
            <v>-1057.8306876692382</v>
          </cell>
          <cell r="BI16">
            <v>-1057.8306876692382</v>
          </cell>
          <cell r="BJ16">
            <v>-1057.8306876692382</v>
          </cell>
          <cell r="BK16">
            <v>-1057.8306876692382</v>
          </cell>
          <cell r="BL16">
            <v>-1057.8306876692382</v>
          </cell>
          <cell r="BM16">
            <v>-1057.8306876692382</v>
          </cell>
          <cell r="BN16">
            <v>-1057.8306876692382</v>
          </cell>
          <cell r="BO16">
            <v>-1057.8306876692382</v>
          </cell>
        </row>
        <row r="24">
          <cell r="AC24">
            <v>-3.5148376259499399</v>
          </cell>
          <cell r="AD24">
            <v>-3.532718741142987</v>
          </cell>
          <cell r="AE24">
            <v>-3.5505998563360346</v>
          </cell>
          <cell r="AF24">
            <v>-3.5684809715290822</v>
          </cell>
          <cell r="AG24">
            <v>-3.5863620867221289</v>
          </cell>
          <cell r="AH24">
            <v>-3.6042432019151769</v>
          </cell>
          <cell r="AI24">
            <v>-3.6221243171082249</v>
          </cell>
          <cell r="AJ24">
            <v>-3.6400054323012712</v>
          </cell>
          <cell r="AK24">
            <v>-3.6578865474943192</v>
          </cell>
          <cell r="AL24">
            <v>-3.6757676626873668</v>
          </cell>
          <cell r="AM24">
            <v>-3.6936487778804148</v>
          </cell>
          <cell r="AN24">
            <v>-3.7115298930734615</v>
          </cell>
          <cell r="AO24">
            <v>-3.7294110082665095</v>
          </cell>
          <cell r="AP24">
            <v>-3.7472921234595562</v>
          </cell>
          <cell r="AQ24">
            <v>-3.7651732386526033</v>
          </cell>
          <cell r="AR24">
            <v>-3.7830543538456518</v>
          </cell>
          <cell r="AS24">
            <v>-3.8009354690386998</v>
          </cell>
          <cell r="AT24">
            <v>-3.818816584231747</v>
          </cell>
          <cell r="AU24">
            <v>-3.8366976994247937</v>
          </cell>
          <cell r="AV24">
            <v>-3.8545788146178408</v>
          </cell>
          <cell r="AW24">
            <v>-3.8724599298108884</v>
          </cell>
          <cell r="AX24">
            <v>-3.8903410450039364</v>
          </cell>
          <cell r="AY24">
            <v>-3.9082221601969835</v>
          </cell>
          <cell r="AZ24">
            <v>-3.9261032753900311</v>
          </cell>
          <cell r="BA24">
            <v>-3.9439843905830791</v>
          </cell>
          <cell r="BB24">
            <v>-3.9618655057761267</v>
          </cell>
          <cell r="BC24">
            <v>-3.9797466209691748</v>
          </cell>
          <cell r="BD24">
            <v>-3.9976277361622214</v>
          </cell>
          <cell r="BE24">
            <v>-4.0155088513552686</v>
          </cell>
          <cell r="BF24">
            <v>-4.0333899665483166</v>
          </cell>
          <cell r="BG24">
            <v>-4.0512710817413637</v>
          </cell>
          <cell r="BH24">
            <v>-4.0691521969344127</v>
          </cell>
          <cell r="BI24">
            <v>-4.0870333121274589</v>
          </cell>
          <cell r="BJ24">
            <v>-4.1049144273205069</v>
          </cell>
          <cell r="BK24">
            <v>-4.122795542513555</v>
          </cell>
          <cell r="BL24">
            <v>-4.1406766577066021</v>
          </cell>
          <cell r="BM24">
            <v>-4.158557772899651</v>
          </cell>
          <cell r="BN24">
            <v>-4.1764388880926973</v>
          </cell>
          <cell r="BO24">
            <v>-4.1943200032857444</v>
          </cell>
        </row>
        <row r="29">
          <cell r="AC29">
            <v>1216.5725330073537</v>
          </cell>
          <cell r="AD29">
            <v>1220.6125153152373</v>
          </cell>
          <cell r="AE29">
            <v>1224.6524976231206</v>
          </cell>
          <cell r="AF29">
            <v>1228.6924799310034</v>
          </cell>
          <cell r="AG29">
            <v>1232.7324622388869</v>
          </cell>
          <cell r="AH29">
            <v>1236.77244454677</v>
          </cell>
          <cell r="AI29">
            <v>1240.8124268546533</v>
          </cell>
          <cell r="AJ29">
            <v>1244.8524091625366</v>
          </cell>
          <cell r="AK29">
            <v>1248.8923914704199</v>
          </cell>
          <cell r="AL29">
            <v>1252.9323737783034</v>
          </cell>
          <cell r="AM29">
            <v>1256.9723560861864</v>
          </cell>
          <cell r="AN29">
            <v>1261.0123383940697</v>
          </cell>
          <cell r="AO29">
            <v>1265.052320701953</v>
          </cell>
          <cell r="AP29">
            <v>1269.0923030098356</v>
          </cell>
          <cell r="AQ29">
            <v>1273.1322853177196</v>
          </cell>
          <cell r="AR29">
            <v>1277.1722676256031</v>
          </cell>
          <cell r="AS29">
            <v>1281.2122499334862</v>
          </cell>
          <cell r="AT29">
            <v>1285.2522322413693</v>
          </cell>
          <cell r="AU29">
            <v>1289.2922145492525</v>
          </cell>
          <cell r="AV29">
            <v>1293.3321968571361</v>
          </cell>
          <cell r="AW29">
            <v>1297.3721791650191</v>
          </cell>
          <cell r="AX29">
            <v>1301.4121614729024</v>
          </cell>
          <cell r="AY29">
            <v>1305.4521437807855</v>
          </cell>
          <cell r="AZ29">
            <v>1309.4921260886688</v>
          </cell>
          <cell r="BA29">
            <v>1313.5321083965523</v>
          </cell>
          <cell r="BB29">
            <v>1317.5720907044354</v>
          </cell>
          <cell r="BC29">
            <v>1321.6120730123191</v>
          </cell>
          <cell r="BD29">
            <v>1325.6520553202022</v>
          </cell>
          <cell r="BE29">
            <v>1329.6920376280857</v>
          </cell>
          <cell r="BF29">
            <v>1333.7320199359688</v>
          </cell>
          <cell r="BG29">
            <v>1337.7720022438518</v>
          </cell>
          <cell r="BH29">
            <v>1341.8119845517351</v>
          </cell>
          <cell r="BI29">
            <v>1345.8519668596182</v>
          </cell>
          <cell r="BJ29">
            <v>1349.8919491675019</v>
          </cell>
          <cell r="BK29">
            <v>1353.931931475385</v>
          </cell>
          <cell r="BL29">
            <v>1357.9719137832683</v>
          </cell>
          <cell r="BM29">
            <v>1362.0118960911516</v>
          </cell>
          <cell r="BN29">
            <v>1366.0518783990351</v>
          </cell>
          <cell r="BO29">
            <v>1370.0918607069184</v>
          </cell>
        </row>
        <row r="37">
          <cell r="AC37">
            <v>4846.6213946536764</v>
          </cell>
          <cell r="AD37">
            <v>4846.6213946536764</v>
          </cell>
          <cell r="AE37">
            <v>4846.6213946536764</v>
          </cell>
          <cell r="AF37">
            <v>4846.6213946536764</v>
          </cell>
          <cell r="AG37">
            <v>4846.6213946536764</v>
          </cell>
          <cell r="AH37">
            <v>4846.6213946536764</v>
          </cell>
          <cell r="AI37">
            <v>4846.6213946536764</v>
          </cell>
          <cell r="AJ37">
            <v>4846.6213946536764</v>
          </cell>
          <cell r="AK37">
            <v>4846.6213946536764</v>
          </cell>
          <cell r="AL37">
            <v>4846.6213946536764</v>
          </cell>
          <cell r="AM37">
            <v>4846.6213946536764</v>
          </cell>
          <cell r="AN37">
            <v>4846.6213946536764</v>
          </cell>
          <cell r="AO37">
            <v>4846.6213946536764</v>
          </cell>
          <cell r="AP37">
            <v>4846.6213946536764</v>
          </cell>
          <cell r="AQ37">
            <v>4846.6213946536764</v>
          </cell>
          <cell r="AR37">
            <v>4846.6213946536764</v>
          </cell>
          <cell r="AS37">
            <v>4846.6213946536764</v>
          </cell>
          <cell r="AT37">
            <v>4846.6213946536764</v>
          </cell>
          <cell r="AU37">
            <v>4846.6213946536764</v>
          </cell>
          <cell r="AV37">
            <v>4846.6213946536764</v>
          </cell>
          <cell r="AW37">
            <v>4846.6213946536764</v>
          </cell>
          <cell r="AX37">
            <v>4846.6213946536764</v>
          </cell>
          <cell r="AY37">
            <v>4846.6213946536764</v>
          </cell>
          <cell r="AZ37">
            <v>4846.6213946536764</v>
          </cell>
          <cell r="BA37">
            <v>4846.6213946536764</v>
          </cell>
          <cell r="BB37">
            <v>4846.6213946536764</v>
          </cell>
          <cell r="BC37">
            <v>4846.6213946536764</v>
          </cell>
          <cell r="BD37">
            <v>4846.6213946536764</v>
          </cell>
          <cell r="BE37">
            <v>4846.6213946536764</v>
          </cell>
          <cell r="BF37">
            <v>4846.6213946536764</v>
          </cell>
          <cell r="BG37">
            <v>4846.6213946536764</v>
          </cell>
          <cell r="BH37">
            <v>4846.6213946536764</v>
          </cell>
          <cell r="BI37">
            <v>4846.6213946536764</v>
          </cell>
          <cell r="BJ37">
            <v>4846.6213946536764</v>
          </cell>
          <cell r="BK37">
            <v>4846.6213946536764</v>
          </cell>
          <cell r="BL37">
            <v>4846.6213946536764</v>
          </cell>
          <cell r="BM37">
            <v>4846.6213946536764</v>
          </cell>
          <cell r="BN37">
            <v>4846.6213946536764</v>
          </cell>
          <cell r="BO37">
            <v>4846.6213946536764</v>
          </cell>
        </row>
        <row r="42">
          <cell r="AC42">
            <v>-16866.685781467972</v>
          </cell>
          <cell r="AD42">
            <v>-16866.685781467972</v>
          </cell>
          <cell r="AE42">
            <v>-16866.685781467972</v>
          </cell>
          <cell r="AF42">
            <v>-16866.685781467972</v>
          </cell>
          <cell r="AG42">
            <v>-16866.685781467972</v>
          </cell>
          <cell r="AH42">
            <v>-16866.685781467972</v>
          </cell>
          <cell r="AI42">
            <v>-16866.685781467972</v>
          </cell>
          <cell r="AJ42">
            <v>-16866.685781467972</v>
          </cell>
          <cell r="AK42">
            <v>-16866.685781467972</v>
          </cell>
          <cell r="AL42">
            <v>-16866.685781467972</v>
          </cell>
          <cell r="AM42">
            <v>-16866.685781467972</v>
          </cell>
          <cell r="AN42">
            <v>-16866.685781467972</v>
          </cell>
          <cell r="AO42">
            <v>-16866.685781467972</v>
          </cell>
          <cell r="AP42">
            <v>-16866.685781467972</v>
          </cell>
          <cell r="AQ42">
            <v>-16866.685781467972</v>
          </cell>
          <cell r="AR42">
            <v>-16866.685781467972</v>
          </cell>
          <cell r="AS42">
            <v>-16866.685781467972</v>
          </cell>
          <cell r="AT42">
            <v>-16866.685781467972</v>
          </cell>
          <cell r="AU42">
            <v>-16866.685781467972</v>
          </cell>
          <cell r="AV42">
            <v>-16866.685781467972</v>
          </cell>
          <cell r="AW42">
            <v>-16866.685781467972</v>
          </cell>
          <cell r="AX42">
            <v>-16866.685781467972</v>
          </cell>
          <cell r="AY42">
            <v>-16866.685781467972</v>
          </cell>
          <cell r="AZ42">
            <v>-16866.685781467972</v>
          </cell>
          <cell r="BA42">
            <v>-16866.685781467972</v>
          </cell>
          <cell r="BB42">
            <v>-16866.685781467972</v>
          </cell>
          <cell r="BC42">
            <v>-16866.685781467972</v>
          </cell>
          <cell r="BD42">
            <v>-16866.685781467972</v>
          </cell>
          <cell r="BE42">
            <v>-16866.685781467972</v>
          </cell>
          <cell r="BF42">
            <v>-16866.685781467972</v>
          </cell>
          <cell r="BG42">
            <v>-16866.685781467972</v>
          </cell>
          <cell r="BH42">
            <v>-16866.685781467972</v>
          </cell>
          <cell r="BI42">
            <v>-16866.685781467972</v>
          </cell>
          <cell r="BJ42">
            <v>-16866.685781467972</v>
          </cell>
          <cell r="BK42">
            <v>-16866.685781467972</v>
          </cell>
          <cell r="BL42">
            <v>-16866.685781467972</v>
          </cell>
          <cell r="BM42">
            <v>-16866.685781467972</v>
          </cell>
          <cell r="BN42">
            <v>-16866.685781467972</v>
          </cell>
          <cell r="BO42">
            <v>-16866.685781467972</v>
          </cell>
        </row>
        <row r="50">
          <cell r="G50">
            <v>2.7655459746661304</v>
          </cell>
        </row>
        <row r="55">
          <cell r="AC55">
            <v>251.29650558571467</v>
          </cell>
          <cell r="AD55">
            <v>251.29650558571467</v>
          </cell>
          <cell r="AE55">
            <v>251.29650558571467</v>
          </cell>
          <cell r="AF55">
            <v>251.29650558571467</v>
          </cell>
          <cell r="AG55">
            <v>251.29650558571467</v>
          </cell>
          <cell r="AH55">
            <v>251.29650558571467</v>
          </cell>
          <cell r="AI55">
            <v>251.29650558571467</v>
          </cell>
          <cell r="AJ55">
            <v>251.29650558571467</v>
          </cell>
          <cell r="AK55">
            <v>251.29650558571467</v>
          </cell>
          <cell r="AL55">
            <v>251.29650558571467</v>
          </cell>
          <cell r="AM55">
            <v>251.29650558571467</v>
          </cell>
          <cell r="AN55">
            <v>251.29650558571467</v>
          </cell>
          <cell r="AO55">
            <v>251.29650558571467</v>
          </cell>
          <cell r="AP55">
            <v>251.29650558571467</v>
          </cell>
          <cell r="AQ55">
            <v>251.29650558571467</v>
          </cell>
          <cell r="AR55">
            <v>251.29650558571467</v>
          </cell>
          <cell r="AS55">
            <v>251.29650558571467</v>
          </cell>
          <cell r="AT55">
            <v>251.29650558571467</v>
          </cell>
          <cell r="AU55">
            <v>251.29650558571467</v>
          </cell>
          <cell r="AV55">
            <v>251.29650558571467</v>
          </cell>
          <cell r="AW55">
            <v>251.29650558571467</v>
          </cell>
          <cell r="AX55">
            <v>251.29650558571467</v>
          </cell>
          <cell r="AY55">
            <v>251.29650558571467</v>
          </cell>
          <cell r="AZ55">
            <v>251.29650558571467</v>
          </cell>
          <cell r="BA55">
            <v>251.29650558571467</v>
          </cell>
          <cell r="BB55">
            <v>251.29650558571467</v>
          </cell>
          <cell r="BC55">
            <v>251.29650558571467</v>
          </cell>
          <cell r="BD55">
            <v>251.29650558571467</v>
          </cell>
          <cell r="BE55">
            <v>251.29650558571467</v>
          </cell>
          <cell r="BF55">
            <v>251.29650558571467</v>
          </cell>
          <cell r="BG55">
            <v>251.29650558571467</v>
          </cell>
          <cell r="BH55">
            <v>251.29650558571467</v>
          </cell>
          <cell r="BI55">
            <v>251.29650558571467</v>
          </cell>
          <cell r="BJ55">
            <v>251.29650558571467</v>
          </cell>
          <cell r="BK55">
            <v>251.29650558571467</v>
          </cell>
          <cell r="BL55">
            <v>251.29650558571467</v>
          </cell>
          <cell r="BM55">
            <v>251.29650558571467</v>
          </cell>
          <cell r="BN55">
            <v>251.29650558571467</v>
          </cell>
          <cell r="BO55">
            <v>251.29650558571467</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row>
        <row r="68">
          <cell r="AC68">
            <v>10738.537356357998</v>
          </cell>
          <cell r="AD68">
            <v>10738.537356357998</v>
          </cell>
          <cell r="AE68">
            <v>10738.537356357998</v>
          </cell>
          <cell r="AF68">
            <v>10738.537356357998</v>
          </cell>
          <cell r="AG68">
            <v>10738.537356357998</v>
          </cell>
          <cell r="AH68">
            <v>10738.537356357998</v>
          </cell>
          <cell r="AI68">
            <v>10738.537356357998</v>
          </cell>
          <cell r="AJ68">
            <v>10738.537356357998</v>
          </cell>
          <cell r="AK68">
            <v>10738.537356357998</v>
          </cell>
          <cell r="AL68">
            <v>10738.537356357998</v>
          </cell>
          <cell r="AM68">
            <v>10738.537356357998</v>
          </cell>
          <cell r="AN68">
            <v>10738.537356357998</v>
          </cell>
          <cell r="AO68">
            <v>10738.537356357998</v>
          </cell>
          <cell r="AP68">
            <v>10738.537356357998</v>
          </cell>
          <cell r="AQ68">
            <v>10738.537356357998</v>
          </cell>
          <cell r="AR68">
            <v>10738.537356357998</v>
          </cell>
          <cell r="AS68">
            <v>10738.537356357998</v>
          </cell>
          <cell r="AT68">
            <v>10738.537356357998</v>
          </cell>
          <cell r="AU68">
            <v>10738.537356357998</v>
          </cell>
          <cell r="AV68">
            <v>10738.537356357998</v>
          </cell>
          <cell r="AW68">
            <v>10738.537356357998</v>
          </cell>
          <cell r="AX68">
            <v>10738.537356357998</v>
          </cell>
          <cell r="AY68">
            <v>10738.537356357998</v>
          </cell>
          <cell r="AZ68">
            <v>10738.537356357998</v>
          </cell>
          <cell r="BA68">
            <v>10738.537356357998</v>
          </cell>
          <cell r="BB68">
            <v>10738.537356357998</v>
          </cell>
          <cell r="BC68">
            <v>10738.537356357998</v>
          </cell>
          <cell r="BD68">
            <v>10738.537356357998</v>
          </cell>
          <cell r="BE68">
            <v>10738.537356357998</v>
          </cell>
          <cell r="BF68">
            <v>10738.537356357998</v>
          </cell>
          <cell r="BG68">
            <v>10738.537356357998</v>
          </cell>
          <cell r="BH68">
            <v>10738.537356357998</v>
          </cell>
          <cell r="BI68">
            <v>10738.537356357998</v>
          </cell>
          <cell r="BJ68">
            <v>10738.537356357998</v>
          </cell>
          <cell r="BK68">
            <v>10738.537356357998</v>
          </cell>
          <cell r="BL68">
            <v>10738.537356357998</v>
          </cell>
          <cell r="BM68">
            <v>10738.537356357998</v>
          </cell>
          <cell r="BN68">
            <v>10738.537356357998</v>
          </cell>
          <cell r="BO68">
            <v>10738.537356357998</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39"/>
  <sheetViews>
    <sheetView workbookViewId="0"/>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802</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737</v>
      </c>
      <c r="D6" s="14" t="s">
        <v>710</v>
      </c>
    </row>
    <row r="7" spans="1:4" ht="75" x14ac:dyDescent="0.25">
      <c r="A7" t="s">
        <v>799</v>
      </c>
      <c r="B7" t="s">
        <v>696</v>
      </c>
      <c r="C7" t="s">
        <v>800</v>
      </c>
      <c r="D7" s="14" t="s">
        <v>801</v>
      </c>
    </row>
    <row r="8" spans="1:4" x14ac:dyDescent="0.25">
      <c r="A8" t="s">
        <v>804</v>
      </c>
      <c r="B8" t="s">
        <v>696</v>
      </c>
      <c r="C8" t="s">
        <v>805</v>
      </c>
      <c r="D8" s="14" t="s">
        <v>806</v>
      </c>
    </row>
    <row r="9" spans="1:4" ht="30" x14ac:dyDescent="0.25">
      <c r="A9" t="s">
        <v>821</v>
      </c>
      <c r="B9" t="s">
        <v>696</v>
      </c>
      <c r="C9" t="s">
        <v>822</v>
      </c>
      <c r="D9" s="14" t="s">
        <v>823</v>
      </c>
    </row>
    <row r="10" spans="1:4" ht="60" x14ac:dyDescent="0.25">
      <c r="A10" t="s">
        <v>824</v>
      </c>
      <c r="B10" t="s">
        <v>696</v>
      </c>
      <c r="C10" t="s">
        <v>825</v>
      </c>
      <c r="D10" s="14" t="s">
        <v>827</v>
      </c>
    </row>
    <row r="11" spans="1:4" ht="30" x14ac:dyDescent="0.25">
      <c r="A11" t="s">
        <v>826</v>
      </c>
      <c r="B11" t="s">
        <v>696</v>
      </c>
      <c r="C11" t="s">
        <v>825</v>
      </c>
      <c r="D11" s="14" t="s">
        <v>834</v>
      </c>
    </row>
    <row r="12" spans="1:4" ht="30" x14ac:dyDescent="0.25">
      <c r="A12" t="s">
        <v>882</v>
      </c>
      <c r="B12" t="s">
        <v>696</v>
      </c>
      <c r="C12" t="s">
        <v>883</v>
      </c>
      <c r="D12" s="14" t="s">
        <v>884</v>
      </c>
    </row>
    <row r="17" spans="1:4" ht="15.75" x14ac:dyDescent="0.25">
      <c r="A17" s="20" t="s">
        <v>697</v>
      </c>
      <c r="B17" s="20"/>
      <c r="C17" s="20"/>
      <c r="D17" s="20"/>
    </row>
    <row r="18" spans="1:4" x14ac:dyDescent="0.25">
      <c r="A18" s="42" t="s">
        <v>691</v>
      </c>
      <c r="B18" s="96" t="s">
        <v>700</v>
      </c>
      <c r="C18" s="96"/>
      <c r="D18" s="42" t="s">
        <v>283</v>
      </c>
    </row>
    <row r="19" spans="1:4" ht="51" customHeight="1" x14ac:dyDescent="0.25">
      <c r="A19" s="58" t="s">
        <v>7</v>
      </c>
      <c r="B19" s="95" t="s">
        <v>701</v>
      </c>
      <c r="C19" s="95"/>
      <c r="D19" s="29"/>
    </row>
    <row r="20" spans="1:4" ht="75" x14ac:dyDescent="0.25">
      <c r="A20" s="59" t="s">
        <v>316</v>
      </c>
      <c r="B20" s="95" t="s">
        <v>829</v>
      </c>
      <c r="C20" s="95"/>
      <c r="D20" s="60" t="s">
        <v>830</v>
      </c>
    </row>
    <row r="21" spans="1:4" ht="45" customHeight="1" x14ac:dyDescent="0.25">
      <c r="A21" s="63" t="s">
        <v>828</v>
      </c>
      <c r="B21" s="95" t="s">
        <v>783</v>
      </c>
      <c r="C21" s="95"/>
      <c r="D21" s="60"/>
    </row>
    <row r="22" spans="1:4" ht="99" customHeight="1" x14ac:dyDescent="0.25">
      <c r="A22" s="90" t="s">
        <v>831</v>
      </c>
      <c r="B22" s="97" t="s">
        <v>832</v>
      </c>
      <c r="C22" s="98"/>
      <c r="D22" s="60"/>
    </row>
    <row r="23" spans="1:4" x14ac:dyDescent="0.25">
      <c r="A23" s="61" t="s">
        <v>8</v>
      </c>
      <c r="B23" s="95" t="s">
        <v>730</v>
      </c>
      <c r="C23" s="95"/>
      <c r="D23" s="29"/>
    </row>
    <row r="24" spans="1:4" ht="60" customHeight="1" x14ac:dyDescent="0.25">
      <c r="A24" s="92" t="s">
        <v>879</v>
      </c>
      <c r="B24" s="97" t="s">
        <v>881</v>
      </c>
      <c r="C24" s="98"/>
      <c r="D24" s="91"/>
    </row>
    <row r="25" spans="1:4" ht="75" x14ac:dyDescent="0.25">
      <c r="A25" s="62" t="s">
        <v>785</v>
      </c>
      <c r="B25" s="95" t="s">
        <v>784</v>
      </c>
      <c r="C25" s="95"/>
      <c r="D25" s="84" t="s">
        <v>731</v>
      </c>
    </row>
    <row r="26" spans="1:4" ht="90" x14ac:dyDescent="0.25">
      <c r="A26" s="64" t="s">
        <v>142</v>
      </c>
      <c r="B26" s="95" t="s">
        <v>833</v>
      </c>
      <c r="C26" s="95"/>
      <c r="D26" s="60" t="s">
        <v>803</v>
      </c>
    </row>
    <row r="27" spans="1:4" ht="63" customHeight="1" x14ac:dyDescent="0.25">
      <c r="A27" s="64" t="s">
        <v>279</v>
      </c>
      <c r="B27" s="95" t="s">
        <v>732</v>
      </c>
      <c r="C27" s="95"/>
      <c r="D27" s="60" t="s">
        <v>733</v>
      </c>
    </row>
    <row r="28" spans="1:4" ht="46.5" customHeight="1" x14ac:dyDescent="0.25">
      <c r="A28" s="64" t="s">
        <v>699</v>
      </c>
      <c r="B28" s="95" t="s">
        <v>734</v>
      </c>
      <c r="C28" s="95"/>
      <c r="D28" s="29"/>
    </row>
    <row r="29" spans="1:4" x14ac:dyDescent="0.25">
      <c r="A29" s="64" t="s">
        <v>786</v>
      </c>
      <c r="B29" s="95" t="s">
        <v>735</v>
      </c>
      <c r="C29" s="95"/>
      <c r="D29" s="29"/>
    </row>
    <row r="30" spans="1:4" x14ac:dyDescent="0.25">
      <c r="A30" s="65" t="s">
        <v>787</v>
      </c>
      <c r="B30" s="95" t="s">
        <v>736</v>
      </c>
      <c r="C30" s="95"/>
      <c r="D30" s="29"/>
    </row>
    <row r="33" spans="1:3" ht="15.75" x14ac:dyDescent="0.25">
      <c r="A33" s="20" t="s">
        <v>702</v>
      </c>
      <c r="B33" s="102" t="s">
        <v>283</v>
      </c>
      <c r="C33" s="102"/>
    </row>
    <row r="34" spans="1:3" ht="50.25" customHeight="1" x14ac:dyDescent="0.25">
      <c r="A34" s="66" t="s">
        <v>324</v>
      </c>
      <c r="B34" s="103" t="s">
        <v>707</v>
      </c>
      <c r="C34" s="103"/>
    </row>
    <row r="35" spans="1:3" x14ac:dyDescent="0.25">
      <c r="A35" s="67" t="s">
        <v>703</v>
      </c>
      <c r="B35" s="101"/>
      <c r="C35" s="101"/>
    </row>
    <row r="36" spans="1:3" x14ac:dyDescent="0.25">
      <c r="A36" s="68" t="s">
        <v>704</v>
      </c>
      <c r="B36" s="101" t="s">
        <v>706</v>
      </c>
      <c r="C36" s="101"/>
    </row>
    <row r="37" spans="1:3" x14ac:dyDescent="0.25">
      <c r="A37" s="69" t="s">
        <v>708</v>
      </c>
      <c r="B37" s="99"/>
      <c r="C37" s="100"/>
    </row>
    <row r="38" spans="1:3" x14ac:dyDescent="0.25">
      <c r="A38" s="70" t="s">
        <v>714</v>
      </c>
      <c r="B38" s="99"/>
      <c r="C38" s="100"/>
    </row>
    <row r="39" spans="1:3" x14ac:dyDescent="0.25">
      <c r="A39" s="71" t="s">
        <v>715</v>
      </c>
      <c r="B39" s="99"/>
      <c r="C39" s="100"/>
    </row>
  </sheetData>
  <mergeCells count="20">
    <mergeCell ref="B37:C37"/>
    <mergeCell ref="B38:C38"/>
    <mergeCell ref="B39:C39"/>
    <mergeCell ref="B28:C28"/>
    <mergeCell ref="B29:C29"/>
    <mergeCell ref="B30:C30"/>
    <mergeCell ref="B36:C36"/>
    <mergeCell ref="B33:C33"/>
    <mergeCell ref="B34:C34"/>
    <mergeCell ref="B35:C35"/>
    <mergeCell ref="B25:C25"/>
    <mergeCell ref="B21:C21"/>
    <mergeCell ref="B26:C26"/>
    <mergeCell ref="B27:C27"/>
    <mergeCell ref="B18:C18"/>
    <mergeCell ref="B19:C19"/>
    <mergeCell ref="B20:C20"/>
    <mergeCell ref="B23:C23"/>
    <mergeCell ref="B22:C22"/>
    <mergeCell ref="B24:C2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tint="0.59999389629810485"/>
  </sheetPr>
  <dimension ref="A1:BO65"/>
  <sheetViews>
    <sheetView workbookViewId="0"/>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809</v>
      </c>
      <c r="B4" t="s">
        <v>810</v>
      </c>
      <c r="C4" s="22">
        <f>(Drivers!D5*1000000)/Drivers!D4</f>
        <v>38.966888066021262</v>
      </c>
      <c r="D4" s="22">
        <f>(Drivers!E5*1000000)/Drivers!E4</f>
        <v>39.158602093241633</v>
      </c>
      <c r="E4" s="22">
        <f>(Drivers!F5*1000000)/Drivers!F4</f>
        <v>39.338749390689451</v>
      </c>
      <c r="F4" s="22">
        <f>(Drivers!G5*1000000)/Drivers!G4</f>
        <v>39.536303148436659</v>
      </c>
      <c r="G4" s="22">
        <f>(Drivers!H5*1000000)/Drivers!H4</f>
        <v>39.788451978058511</v>
      </c>
      <c r="H4" s="22">
        <f>(Drivers!I5*1000000)/Drivers!I4</f>
        <v>40.119950188031581</v>
      </c>
      <c r="I4" s="22">
        <f>(Drivers!J5*1000000)/Drivers!J4</f>
        <v>41.008047130685178</v>
      </c>
      <c r="J4" s="22">
        <f>(Drivers!K5*1000000)/Drivers!K4</f>
        <v>41.343663575620845</v>
      </c>
      <c r="K4" s="22">
        <f>(Drivers!L5*1000000)/Drivers!L4</f>
        <v>40.970864131869561</v>
      </c>
      <c r="L4" s="22">
        <f>(Drivers!M5*1000000)/Drivers!M4</f>
        <v>41.45426785444193</v>
      </c>
      <c r="M4" s="22">
        <f>(Drivers!N5*1000000)/Drivers!N4</f>
        <v>42.67272858694043</v>
      </c>
      <c r="N4" s="22">
        <f>(Drivers!O5*1000000)/Drivers!O4</f>
        <v>43.32867121120978</v>
      </c>
      <c r="O4" s="22">
        <f>(Drivers!P5*1000000)/Drivers!P4</f>
        <v>44.410468563502604</v>
      </c>
      <c r="P4" s="22">
        <f>(Drivers!Q5*1000000)/Drivers!Q4</f>
        <v>45.178247190102006</v>
      </c>
      <c r="Q4" s="22">
        <f>(Drivers!R5*1000000)/Drivers!R4</f>
        <v>46.638790163097042</v>
      </c>
      <c r="R4" s="22">
        <f>(Drivers!S5*1000000)/Drivers!S4</f>
        <v>48.512249573798137</v>
      </c>
      <c r="S4" s="22">
        <f>(Drivers!T5*1000000)/Drivers!T4</f>
        <v>50.550314146375932</v>
      </c>
      <c r="T4" s="22">
        <f>(Drivers!U5*1000000)/Drivers!U4</f>
        <v>52.68900873422038</v>
      </c>
      <c r="U4" s="22">
        <f>(Drivers!V5*1000000)/Drivers!V4</f>
        <v>53.946579623197437</v>
      </c>
      <c r="V4" s="22">
        <f>(Drivers!W5*1000000)/Drivers!W4</f>
        <v>52.4869954758082</v>
      </c>
      <c r="W4" s="22">
        <f>(Drivers!X5*1000000)/Drivers!X4</f>
        <v>53.321785243355158</v>
      </c>
      <c r="X4" s="22">
        <f>(Drivers!Y5*1000000)/Drivers!Y4</f>
        <v>54.316664267734303</v>
      </c>
      <c r="Y4" s="22">
        <f>(Drivers!Z5*1000000)/Drivers!Z4</f>
        <v>55.300143334925941</v>
      </c>
      <c r="Z4" s="22">
        <f>(Drivers!AA5*1000000)/Drivers!AA4</f>
        <v>55.838919855378116</v>
      </c>
      <c r="AA4" s="22">
        <f>(Drivers!AB5*1000000)/Drivers!AB4</f>
        <v>56.035020032645797</v>
      </c>
      <c r="AB4" s="22">
        <f>(Drivers!AC5*1000000)/Drivers!AC4</f>
        <v>55.88036529680366</v>
      </c>
      <c r="AC4" s="22">
        <f>(Drivers!AD5*1000000)/Drivers!AD4</f>
        <v>55.446242358863721</v>
      </c>
      <c r="AD4" s="22">
        <f>(Drivers!AE5*1000000)/Drivers!AE4</f>
        <v>55.209299034004452</v>
      </c>
      <c r="AE4" s="22">
        <f>(Drivers!AF5*1000000)/Drivers!AF4</f>
        <v>54.882651995264297</v>
      </c>
      <c r="AF4" s="22">
        <f>(Drivers!AG5*1000000)/Drivers!AG4</f>
        <v>54.472543476398528</v>
      </c>
      <c r="AG4" s="22">
        <f>(Drivers!AH5*1000000)/Drivers!AH4</f>
        <v>49.721290192045046</v>
      </c>
      <c r="AH4" s="22">
        <f>(Drivers!AI5*1000000)/Drivers!AI4</f>
        <v>50.24636618215763</v>
      </c>
      <c r="AI4" s="22">
        <f>(Drivers!AJ5*1000000)/Drivers!AJ4</f>
        <v>50.71026004416467</v>
      </c>
      <c r="AJ4" s="22">
        <f>(Drivers!AK5*1000000)/Drivers!AK4</f>
        <v>51.165833075381634</v>
      </c>
      <c r="AK4" s="22">
        <f>(Drivers!AL5*1000000)/Drivers!AL4</f>
        <v>51.568257956448896</v>
      </c>
      <c r="AL4" s="22">
        <f>(Drivers!AM5*1000000)/Drivers!AM4</f>
        <v>51.996560673853175</v>
      </c>
      <c r="AM4" s="22">
        <f>(Drivers!AN5*1000000)/Drivers!AN4</f>
        <v>52.684126708818852</v>
      </c>
      <c r="AN4" s="22">
        <f>(Drivers!AO5*1000000)/Drivers!AO4</f>
        <v>53.341036130281353</v>
      </c>
      <c r="AO4" s="22">
        <f>(Drivers!AP5*1000000)/Drivers!AP4</f>
        <v>54.036736965798752</v>
      </c>
      <c r="AP4" s="22">
        <f>(Drivers!AQ5*1000000)/Drivers!AQ4</f>
        <v>54.752958829023321</v>
      </c>
      <c r="AQ4" s="22">
        <f>(Drivers!AR5*1000000)/Drivers!AR4</f>
        <v>55.493359209169739</v>
      </c>
      <c r="AR4" s="22">
        <f>(Drivers!AS5*1000000)/Drivers!AS4</f>
        <v>56.540687623085127</v>
      </c>
      <c r="AS4" s="22">
        <f>(Drivers!AT5*1000000)/Drivers!AT4</f>
        <v>57.495490929688323</v>
      </c>
      <c r="AT4" s="22">
        <f>(Drivers!AU5*1000000)/Drivers!AU4</f>
        <v>58.588066628238664</v>
      </c>
      <c r="AU4" s="22">
        <f>(Drivers!AV5*1000000)/Drivers!AV4</f>
        <v>59.765523103301717</v>
      </c>
      <c r="AV4" s="22">
        <f>(Drivers!AW5*1000000)/Drivers!AW4</f>
        <v>61.033871459916575</v>
      </c>
      <c r="AW4" s="22">
        <f>(Drivers!AX5*1000000)/Drivers!AX4</f>
        <v>62.403098538724521</v>
      </c>
      <c r="AX4" s="22">
        <f>(Drivers!AY5*1000000)/Drivers!AY4</f>
        <v>63.826435629385678</v>
      </c>
      <c r="AY4" s="22">
        <f>(Drivers!AZ5*1000000)/Drivers!AZ4</f>
        <v>65.25304938727929</v>
      </c>
      <c r="AZ4" s="22">
        <f>(Drivers!BA5*1000000)/Drivers!BA4</f>
        <v>66.733420833509754</v>
      </c>
      <c r="BA4" s="22">
        <f>(Drivers!BB5*1000000)/Drivers!BB4</f>
        <v>68.30837127845885</v>
      </c>
      <c r="BB4" s="22">
        <f>(Drivers!BC5*1000000)/Drivers!BC4</f>
        <v>70.016847909327609</v>
      </c>
      <c r="BC4" s="22">
        <f>(Drivers!BD5*1000000)/Drivers!BD4</f>
        <v>71.79270739638828</v>
      </c>
      <c r="BD4" s="22">
        <f>(Drivers!BE5*1000000)/Drivers!BE4</f>
        <v>73.628049619055474</v>
      </c>
      <c r="BE4" s="22">
        <f>(Drivers!BF5*1000000)/Drivers!BF4</f>
        <v>75.534750222100726</v>
      </c>
      <c r="BF4" s="22">
        <f>(Drivers!BG5*1000000)/Drivers!BG4</f>
        <v>77.559494702526507</v>
      </c>
      <c r="BG4" s="22">
        <f>(Drivers!BH5*1000000)/Drivers!BH4</f>
        <v>79.767957294411787</v>
      </c>
      <c r="BH4" s="22">
        <f>(Drivers!BI5*1000000)/Drivers!BI4</f>
        <v>82.074408723595923</v>
      </c>
      <c r="BI4" s="22">
        <f>(Drivers!BJ5*1000000)/Drivers!BJ4</f>
        <v>84.386312255026553</v>
      </c>
      <c r="BJ4" s="22">
        <f>(Drivers!BK5*1000000)/Drivers!BK4</f>
        <v>86.807570474086319</v>
      </c>
      <c r="BK4" s="22">
        <f>(Drivers!BL5*1000000)/Drivers!BL4</f>
        <v>89.344659551365254</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923810.97453820938</v>
      </c>
      <c r="Z5" s="28">
        <f>((Data!$AJ$5*'Intermediate calculations'!Z4)+Data!$AK$5)*Drivers!AA4</f>
        <v>947628.97548335174</v>
      </c>
      <c r="AA5" s="28">
        <f>((Data!$AJ$5*'Intermediate calculations'!AA4)+Data!$AK$5)*Drivers!AB4</f>
        <v>965766.52170868695</v>
      </c>
      <c r="AB5" s="28">
        <f>((Data!$AJ$5*'Intermediate calculations'!AB4)+Data!$AK$5)*Drivers!AC4</f>
        <v>977799.6913927549</v>
      </c>
      <c r="AC5" s="28">
        <f>((Data!$AJ$5*'Intermediate calculations'!AC4)+Data!$AK$5)*Drivers!AD4</f>
        <v>984843.51811668347</v>
      </c>
      <c r="AD5" s="28">
        <f>((Data!$AJ$5*'Intermediate calculations'!AD4)+Data!$AK$5)*Drivers!AE4</f>
        <v>996103.82570723351</v>
      </c>
      <c r="AE5" s="28">
        <f>((Data!$AJ$5*'Intermediate calculations'!AE4)+Data!$AK$5)*Drivers!AF4</f>
        <v>1005611.8521004766</v>
      </c>
      <c r="AF5" s="28">
        <f>((Data!$AJ$5*'Intermediate calculations'!AF4)+Data!$AK$5)*Drivers!AG4</f>
        <v>1013457.1821648401</v>
      </c>
      <c r="AG5" s="28">
        <f>((Data!$AJ$5*'Intermediate calculations'!AG4)+Data!$AK$5)*Drivers!AH4</f>
        <v>930722.88473141496</v>
      </c>
      <c r="AH5" s="28">
        <f>((Data!$AJ$5*'Intermediate calculations'!AH4)+Data!$AK$5)*Drivers!AI4</f>
        <v>952521.93585639144</v>
      </c>
      <c r="AI5" s="28">
        <f>((Data!$AJ$5*'Intermediate calculations'!AI4)+Data!$AK$5)*Drivers!AJ4</f>
        <v>973379.73007532733</v>
      </c>
      <c r="AJ5" s="28">
        <f>((Data!$AJ$5*'Intermediate calculations'!AJ4)+Data!$AK$5)*Drivers!AK4</f>
        <v>994428.88947494258</v>
      </c>
      <c r="AK5" s="28">
        <f>((Data!$AJ$5*'Intermediate calculations'!AK4)+Data!$AK$5)*Drivers!AL4</f>
        <v>1014672.1846248778</v>
      </c>
      <c r="AL5" s="28">
        <f>((Data!$AJ$5*'Intermediate calculations'!AL4)+Data!$AK$5)*Drivers!AM4</f>
        <v>1035819.2182686591</v>
      </c>
      <c r="AM5" s="28">
        <f>((Data!$AJ$5*'Intermediate calculations'!AM4)+Data!$AK$5)*Drivers!AN4</f>
        <v>1061351.3158149533</v>
      </c>
      <c r="AN5" s="28">
        <f>((Data!$AJ$5*'Intermediate calculations'!AN4)+Data!$AK$5)*Drivers!AO4</f>
        <v>1086610.5196676964</v>
      </c>
      <c r="AO5" s="28">
        <f>((Data!$AJ$5*'Intermediate calculations'!AO4)+Data!$AK$5)*Drivers!AP4</f>
        <v>1113127.1074867717</v>
      </c>
      <c r="AP5" s="28">
        <f>((Data!$AJ$5*'Intermediate calculations'!AP4)+Data!$AK$5)*Drivers!AQ4</f>
        <v>1140545.7137858297</v>
      </c>
      <c r="AQ5" s="28">
        <f>((Data!$AJ$5*'Intermediate calculations'!AQ4)+Data!$AK$5)*Drivers!AR4</f>
        <v>1168952.5610789668</v>
      </c>
      <c r="AR5" s="28">
        <f>((Data!$AJ$5*'Intermediate calculations'!AR4)+Data!$AK$5)*Drivers!AS4</f>
        <v>1203437.5851392653</v>
      </c>
      <c r="AS5" s="28">
        <f>((Data!$AJ$5*'Intermediate calculations'!AS4)+Data!$AK$5)*Drivers!AT4</f>
        <v>1236246.2304331788</v>
      </c>
      <c r="AT5" s="28">
        <f>((Data!$AJ$5*'Intermediate calculations'!AT4)+Data!$AK$5)*Drivers!AU4</f>
        <v>1272790.5189680082</v>
      </c>
      <c r="AU5" s="28">
        <f>((Data!$AJ$5*'Intermediate calculations'!AU4)+Data!$AK$5)*Drivers!AV4</f>
        <v>1311927.1202068916</v>
      </c>
      <c r="AV5" s="28">
        <f>((Data!$AJ$5*'Intermediate calculations'!AV4)+Data!$AK$5)*Drivers!AW4</f>
        <v>1353821.4437757859</v>
      </c>
      <c r="AW5" s="28">
        <f>((Data!$AJ$5*'Intermediate calculations'!AW4)+Data!$AK$5)*Drivers!AX4</f>
        <v>1397125.8770543777</v>
      </c>
      <c r="AX5" s="28">
        <f>((Data!$AJ$5*'Intermediate calculations'!AX4)+Data!$AK$5)*Drivers!AY4</f>
        <v>1442306.8873695268</v>
      </c>
      <c r="AY5" s="28">
        <f>((Data!$AJ$5*'Intermediate calculations'!AY4)+Data!$AK$5)*Drivers!AZ4</f>
        <v>1488182.4494720676</v>
      </c>
      <c r="AZ5" s="28">
        <f>((Data!$AJ$5*'Intermediate calculations'!AZ4)+Data!$AK$5)*Drivers!BA4</f>
        <v>1535976.8010245874</v>
      </c>
      <c r="BA5" s="28">
        <f>((Data!$AJ$5*'Intermediate calculations'!BA4)+Data!$AK$5)*Drivers!BB4</f>
        <v>1586748.7700637118</v>
      </c>
      <c r="BB5" s="28">
        <f>((Data!$AJ$5*'Intermediate calculations'!BB4)+Data!$AK$5)*Drivers!BC4</f>
        <v>1639781.9771363901</v>
      </c>
      <c r="BC5" s="28">
        <f>((Data!$AJ$5*'Intermediate calculations'!BC4)+Data!$AK$5)*Drivers!BD4</f>
        <v>1695108.6476648487</v>
      </c>
      <c r="BD5" s="28">
        <f>((Data!$AJ$5*'Intermediate calculations'!BD4)+Data!$AK$5)*Drivers!BE4</f>
        <v>1752586.2759170977</v>
      </c>
      <c r="BE5" s="28">
        <f>((Data!$AJ$5*'Intermediate calculations'!BE4)+Data!$AK$5)*Drivers!BF4</f>
        <v>1812529.7349799261</v>
      </c>
      <c r="BF5" s="28">
        <f>((Data!$AJ$5*'Intermediate calculations'!BF4)+Data!$AK$5)*Drivers!BG4</f>
        <v>1876236.9788926186</v>
      </c>
      <c r="BG5" s="28">
        <f>((Data!$AJ$5*'Intermediate calculations'!BG4)+Data!$AK$5)*Drivers!BH4</f>
        <v>1943278.5927001461</v>
      </c>
      <c r="BH5" s="28">
        <f>((Data!$AJ$5*'Intermediate calculations'!BH4)+Data!$AK$5)*Drivers!BI4</f>
        <v>2013547.580773683</v>
      </c>
      <c r="BI5" s="28">
        <f>((Data!$AJ$5*'Intermediate calculations'!BI4)+Data!$AK$5)*Drivers!BJ4</f>
        <v>2084629.0801321692</v>
      </c>
      <c r="BJ5" s="28">
        <f>((Data!$AJ$5*'Intermediate calculations'!BJ4)+Data!$AK$5)*Drivers!BK4</f>
        <v>2159247.5891284747</v>
      </c>
      <c r="BK5" s="28">
        <f>((Data!$AJ$5*'Intermediate calculations'!BK4)+Data!$AK$5)*Drivers!BL4</f>
        <v>2237680.928477556</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0.10691526274448936</v>
      </c>
      <c r="AP6" s="22"/>
      <c r="AQ6" s="22">
        <f>(AQ8-AD8)/AD8</f>
        <v>0.1962396133819074</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17.655250349511885</v>
      </c>
      <c r="Z7" s="53">
        <f>Z5*ttokg/Drivers!AA4</f>
        <v>17.84477582636622</v>
      </c>
      <c r="AA7" s="53">
        <f>AA5*ttokg/Drivers!AB4</f>
        <v>17.913758007654824</v>
      </c>
      <c r="AB7" s="53">
        <f>AB5*ttokg/Drivers!AC4</f>
        <v>17.859355093931597</v>
      </c>
      <c r="AC7" s="53">
        <f>AC5*ttokg/Drivers!AD4</f>
        <v>17.70664361950168</v>
      </c>
      <c r="AD7" s="53">
        <f>AD5*ttokg/Drivers!AE4</f>
        <v>17.623294039617026</v>
      </c>
      <c r="AE7" s="53">
        <f>AE5*ttokg/Drivers!AF4</f>
        <v>17.508389374268344</v>
      </c>
      <c r="AF7" s="53">
        <f>AF5*ttokg/Drivers!AG4</f>
        <v>17.36412545472184</v>
      </c>
      <c r="AG7" s="53">
        <f>AG5*ttokg/Drivers!AH4</f>
        <v>15.692776555521336</v>
      </c>
      <c r="AH7" s="53">
        <f>AH5*ttokg/Drivers!AI4</f>
        <v>15.877482595285896</v>
      </c>
      <c r="AI7" s="53">
        <f>AI5*ttokg/Drivers!AJ4</f>
        <v>16.040666591004371</v>
      </c>
      <c r="AJ7" s="53">
        <f>AJ5*ttokg/Drivers!AK4</f>
        <v>16.200923567145249</v>
      </c>
      <c r="AK7" s="53">
        <f>AK5*ttokg/Drivers!AL4</f>
        <v>16.342484612564068</v>
      </c>
      <c r="AL7" s="53">
        <f>AL5*ttokg/Drivers!AM4</f>
        <v>16.49314870736524</v>
      </c>
      <c r="AM7" s="53">
        <f>AM5*ttokg/Drivers!AN4</f>
        <v>16.735013888380085</v>
      </c>
      <c r="AN7" s="53">
        <f>AN5*ttokg/Drivers!AO4</f>
        <v>16.966094989034389</v>
      </c>
      <c r="AO7" s="53">
        <f>AO5*ttokg/Drivers!AP4</f>
        <v>17.21082174974908</v>
      </c>
      <c r="AP7" s="53">
        <f>AP5*ttokg/Drivers!AQ4</f>
        <v>17.46276719467533</v>
      </c>
      <c r="AQ7" s="53">
        <f>AQ5*ttokg/Drivers!AR4</f>
        <v>17.723217919203208</v>
      </c>
      <c r="AR7" s="53">
        <f>AR5*ttokg/Drivers!AS4</f>
        <v>18.091636752495759</v>
      </c>
      <c r="AS7" s="53">
        <f>AS5*ttokg/Drivers!AT4</f>
        <v>18.427508018441412</v>
      </c>
      <c r="AT7" s="53">
        <f>AT5*ttokg/Drivers!AU4</f>
        <v>18.811843494110292</v>
      </c>
      <c r="AU7" s="53">
        <f>AU5*ttokg/Drivers!AV4</f>
        <v>19.226037490025814</v>
      </c>
      <c r="AV7" s="53">
        <f>AV5*ttokg/Drivers!AW4</f>
        <v>19.672204533279849</v>
      </c>
      <c r="AW7" s="53">
        <f>AW5*ttokg/Drivers!AX4</f>
        <v>20.153857695921669</v>
      </c>
      <c r="AX7" s="53">
        <f>AX5*ttokg/Drivers!AY4</f>
        <v>20.654545143484562</v>
      </c>
      <c r="AY7" s="53">
        <f>AY5*ttokg/Drivers!AZ4</f>
        <v>21.156385224646264</v>
      </c>
      <c r="AZ7" s="53">
        <f>AZ5*ttokg/Drivers!BA4</f>
        <v>21.677135653846303</v>
      </c>
      <c r="BA7" s="53">
        <f>BA5*ttokg/Drivers!BB4</f>
        <v>22.23115614800297</v>
      </c>
      <c r="BB7" s="53">
        <f>BB5*ttokg/Drivers!BC4</f>
        <v>22.832147163513692</v>
      </c>
      <c r="BC7" s="53">
        <f>BC5*ttokg/Drivers!BD4</f>
        <v>23.456841453882916</v>
      </c>
      <c r="BD7" s="53">
        <f>BD5*ttokg/Drivers!BE4</f>
        <v>24.102459992808782</v>
      </c>
      <c r="BE7" s="53">
        <f>BE5*ttokg/Drivers!BF4</f>
        <v>24.773180277180703</v>
      </c>
      <c r="BF7" s="53">
        <f>BF5*ttokg/Drivers!BG4</f>
        <v>25.485424869500388</v>
      </c>
      <c r="BG7" s="53">
        <f>BG5*ttokg/Drivers!BH4</f>
        <v>26.262296002434571</v>
      </c>
      <c r="BH7" s="53">
        <f>BH5*ttokg/Drivers!BI4</f>
        <v>27.073636679624098</v>
      </c>
      <c r="BI7" s="53">
        <f>BI5*ttokg/Drivers!BJ4</f>
        <v>27.886895243430622</v>
      </c>
      <c r="BJ7" s="53">
        <f>BJ5*ttokg/Drivers!BK4</f>
        <v>28.738621517934288</v>
      </c>
      <c r="BK7" s="53">
        <f>BK5*ttokg/Drivers!BL4</f>
        <v>29.631093626387823</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923778.55970463646</v>
      </c>
      <c r="Z8" s="22">
        <f>((Data!$AJ$14*'Intermediate calculations'!Z5)+Data!$AK$14)</f>
        <v>950992.21645938954</v>
      </c>
      <c r="AA8" s="22">
        <f>((Data!$AJ$14*'Intermediate calculations'!AA5)+Data!$AK$14)</f>
        <v>971715.57433004258</v>
      </c>
      <c r="AB8" s="22">
        <f>((Data!$AJ$14*'Intermediate calculations'!AB5)+Data!$AK$14)</f>
        <v>985464.27432414144</v>
      </c>
      <c r="AC8" s="22">
        <f>((Data!$AJ$14*'Intermediate calculations'!AC5)+Data!$AK$14)</f>
        <v>993512.31677516177</v>
      </c>
      <c r="AD8" s="22">
        <f>((Data!$AJ$14*'Intermediate calculations'!AD5)+Data!$AK$14)</f>
        <v>1006377.9702121546</v>
      </c>
      <c r="AE8" s="22">
        <f>((Data!$AJ$14*'Intermediate calculations'!AE5)+Data!$AK$14)</f>
        <v>1017241.5253558797</v>
      </c>
      <c r="AF8" s="22">
        <f>((Data!$AJ$14*'Intermediate calculations'!AF5)+Data!$AK$14)</f>
        <v>1026205.3389014022</v>
      </c>
      <c r="AG8" s="22">
        <f>((Data!$AJ$14*'Intermediate calculations'!AG5)+Data!$AK$14)</f>
        <v>931675.87870931718</v>
      </c>
      <c r="AH8" s="22">
        <f>((Data!$AJ$14*'Intermediate calculations'!AH5)+Data!$AK$14)</f>
        <v>956582.75045983703</v>
      </c>
      <c r="AI8" s="22">
        <f>((Data!$AJ$14*'Intermediate calculations'!AI5)+Data!$AK$14)</f>
        <v>980414.17333376873</v>
      </c>
      <c r="AJ8" s="22">
        <f>((Data!$AJ$14*'Intermediate calculations'!AJ5)+Data!$AK$14)</f>
        <v>1004464.2437068678</v>
      </c>
      <c r="AK8" s="22">
        <f>((Data!$AJ$14*'Intermediate calculations'!AK5)+Data!$AK$14)</f>
        <v>1027593.5603554109</v>
      </c>
      <c r="AL8" s="22">
        <f>((Data!$AJ$14*'Intermediate calculations'!AL5)+Data!$AK$14)</f>
        <v>1051755.4585889587</v>
      </c>
      <c r="AM8" s="22">
        <f>((Data!$AJ$14*'Intermediate calculations'!AM5)+Data!$AK$14)</f>
        <v>1080927.5851857306</v>
      </c>
      <c r="AN8" s="22">
        <f>((Data!$AJ$14*'Intermediate calculations'!AN5)+Data!$AK$14)</f>
        <v>1109787.9125125327</v>
      </c>
      <c r="AO8" s="22">
        <f>((Data!$AJ$14*'Intermediate calculations'!AO5)+Data!$AK$14)</f>
        <v>1140084.8849947152</v>
      </c>
      <c r="AP8" s="22">
        <f>((Data!$AJ$14*'Intermediate calculations'!AP5)+Data!$AK$14)</f>
        <v>1171412.4738311938</v>
      </c>
      <c r="AQ8" s="22">
        <f>((Data!$AJ$14*'Intermediate calculations'!AQ5)+Data!$AK$14)</f>
        <v>1203869.1940026565</v>
      </c>
      <c r="AR8" s="22">
        <f>((Data!$AJ$14*'Intermediate calculations'!AR5)+Data!$AK$14)</f>
        <v>1243270.6370590166</v>
      </c>
      <c r="AS8" s="22">
        <f>((Data!$AJ$14*'Intermediate calculations'!AS5)+Data!$AK$14)</f>
        <v>1280756.7054185488</v>
      </c>
      <c r="AT8" s="22">
        <f>((Data!$AJ$14*'Intermediate calculations'!AT5)+Data!$AK$14)</f>
        <v>1322510.9956641512</v>
      </c>
      <c r="AU8" s="22">
        <f>((Data!$AJ$14*'Intermediate calculations'!AU5)+Data!$AK$14)</f>
        <v>1367227.1763006218</v>
      </c>
      <c r="AV8" s="22">
        <f>((Data!$AJ$14*'Intermediate calculations'!AV5)+Data!$AK$14)</f>
        <v>1415094.2388724273</v>
      </c>
      <c r="AW8" s="22">
        <f>((Data!$AJ$14*'Intermediate calculations'!AW5)+Data!$AK$14)</f>
        <v>1464572.4459611312</v>
      </c>
      <c r="AX8" s="22">
        <f>((Data!$AJ$14*'Intermediate calculations'!AX5)+Data!$AK$14)</f>
        <v>1516194.7676404906</v>
      </c>
      <c r="AY8" s="22">
        <f>((Data!$AJ$14*'Intermediate calculations'!AY5)+Data!$AK$14)</f>
        <v>1568610.6611222869</v>
      </c>
      <c r="AZ8" s="22">
        <f>((Data!$AJ$14*'Intermediate calculations'!AZ5)+Data!$AK$14)</f>
        <v>1623218.8996962104</v>
      </c>
      <c r="BA8" s="22">
        <f>((Data!$AJ$14*'Intermediate calculations'!BA5)+Data!$AK$14)</f>
        <v>1681229.2651074803</v>
      </c>
      <c r="BB8" s="22">
        <f>((Data!$AJ$14*'Intermediate calculations'!BB5)+Data!$AK$14)</f>
        <v>1741823.2459878931</v>
      </c>
      <c r="BC8" s="22">
        <f>((Data!$AJ$14*'Intermediate calculations'!BC5)+Data!$AK$14)</f>
        <v>1805037.6620345034</v>
      </c>
      <c r="BD8" s="22">
        <f>((Data!$AJ$14*'Intermediate calculations'!BD5)+Data!$AK$14)</f>
        <v>1870709.6909313286</v>
      </c>
      <c r="BE8" s="22">
        <f>((Data!$AJ$14*'Intermediate calculations'!BE5)+Data!$AK$14)</f>
        <v>1939199.0962086888</v>
      </c>
      <c r="BF8" s="22">
        <f>((Data!$AJ$14*'Intermediate calculations'!BF5)+Data!$AK$14)</f>
        <v>2011988.8770397678</v>
      </c>
      <c r="BG8" s="22">
        <f>((Data!$AJ$14*'Intermediate calculations'!BG5)+Data!$AK$14)</f>
        <v>2088588.3981601521</v>
      </c>
      <c r="BH8" s="22">
        <f>((Data!$AJ$14*'Intermediate calculations'!BH5)+Data!$AK$14)</f>
        <v>2168875.4099182514</v>
      </c>
      <c r="BI8" s="22">
        <f>((Data!$AJ$14*'Intermediate calculations'!BI5)+Data!$AK$14)</f>
        <v>2250090.7700826214</v>
      </c>
      <c r="BJ8" s="22">
        <f>((Data!$AJ$14*'Intermediate calculations'!BJ5)+Data!$AK$14)</f>
        <v>2335347.3999758642</v>
      </c>
      <c r="BK8" s="22">
        <f>((Data!$AJ$14*'Intermediate calculations'!BK5)+Data!$AK$14)</f>
        <v>2424962.7283189544</v>
      </c>
    </row>
    <row r="9" spans="1:67" x14ac:dyDescent="0.25">
      <c r="A9" t="s">
        <v>847</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600456.06380801369</v>
      </c>
      <c r="Z9" s="22">
        <f t="shared" si="1"/>
        <v>618144.94069860317</v>
      </c>
      <c r="AA9" s="22">
        <f t="shared" si="1"/>
        <v>631615.12331452768</v>
      </c>
      <c r="AB9" s="22">
        <f t="shared" si="1"/>
        <v>640551.77831069194</v>
      </c>
      <c r="AC9" s="22">
        <f t="shared" si="1"/>
        <v>645783.0059038552</v>
      </c>
      <c r="AD9" s="22">
        <f t="shared" si="1"/>
        <v>654145.68063790048</v>
      </c>
      <c r="AE9" s="22">
        <f t="shared" si="1"/>
        <v>661206.99148132186</v>
      </c>
      <c r="AF9" s="22">
        <f t="shared" si="1"/>
        <v>667033.47028591146</v>
      </c>
      <c r="AG9" s="22">
        <f t="shared" si="1"/>
        <v>605589.32116105617</v>
      </c>
      <c r="AH9" s="22">
        <f t="shared" si="1"/>
        <v>626561.70155119325</v>
      </c>
      <c r="AI9" s="22">
        <f t="shared" si="1"/>
        <v>647073.35440028738</v>
      </c>
      <c r="AJ9" s="22">
        <f t="shared" si="1"/>
        <v>667968.72206506715</v>
      </c>
      <c r="AK9" s="22">
        <f t="shared" si="1"/>
        <v>688487.68543812539</v>
      </c>
      <c r="AL9" s="22">
        <f t="shared" si="1"/>
        <v>709934.93454754713</v>
      </c>
      <c r="AM9" s="22">
        <f t="shared" si="1"/>
        <v>735030.75792629691</v>
      </c>
      <c r="AN9" s="22">
        <f t="shared" si="1"/>
        <v>760204.72007108491</v>
      </c>
      <c r="AO9" s="22">
        <f t="shared" si="1"/>
        <v>786658.57064635353</v>
      </c>
      <c r="AP9" s="22">
        <f t="shared" si="1"/>
        <v>814131.66931267967</v>
      </c>
      <c r="AQ9" s="22">
        <f t="shared" si="1"/>
        <v>842708.43580185948</v>
      </c>
      <c r="AR9" s="22">
        <f t="shared" si="1"/>
        <v>876505.79912660667</v>
      </c>
      <c r="AS9" s="22">
        <f t="shared" si="1"/>
        <v>909337.26084716956</v>
      </c>
      <c r="AT9" s="22">
        <f t="shared" si="1"/>
        <v>945595.361899868</v>
      </c>
      <c r="AU9" s="22">
        <f t="shared" si="1"/>
        <v>984403.56693644763</v>
      </c>
      <c r="AV9" s="22">
        <f t="shared" si="1"/>
        <v>1025943.3231825097</v>
      </c>
      <c r="AW9" s="22">
        <f t="shared" si="1"/>
        <v>1069137.8855516259</v>
      </c>
      <c r="AX9" s="22">
        <f t="shared" si="1"/>
        <v>1114403.1542157605</v>
      </c>
      <c r="AY9" s="22">
        <f t="shared" si="1"/>
        <v>1160771.8892304923</v>
      </c>
      <c r="AZ9" s="22">
        <f t="shared" si="1"/>
        <v>1209298.0802736767</v>
      </c>
      <c r="BA9" s="22">
        <f t="shared" si="1"/>
        <v>1260921.9488306101</v>
      </c>
      <c r="BB9" s="22">
        <f t="shared" si="1"/>
        <v>1315076.5507208593</v>
      </c>
      <c r="BC9" s="22">
        <f t="shared" si="1"/>
        <v>1371828.6231462227</v>
      </c>
      <c r="BD9" s="22">
        <f t="shared" si="1"/>
        <v>1431092.9135624664</v>
      </c>
      <c r="BE9" s="22">
        <f t="shared" si="1"/>
        <v>1493183.3040806905</v>
      </c>
      <c r="BF9" s="22">
        <f t="shared" si="1"/>
        <v>1559291.37970582</v>
      </c>
      <c r="BG9" s="22">
        <f t="shared" si="1"/>
        <v>1629098.9505649188</v>
      </c>
      <c r="BH9" s="22">
        <f t="shared" si="1"/>
        <v>1702567.1967858274</v>
      </c>
      <c r="BI9" s="22">
        <f t="shared" si="1"/>
        <v>1777571.7083652709</v>
      </c>
      <c r="BJ9" s="22">
        <f t="shared" si="1"/>
        <v>1856601.1829808122</v>
      </c>
      <c r="BK9" s="22">
        <f t="shared" si="1"/>
        <v>1939970.1826551636</v>
      </c>
    </row>
    <row r="10" spans="1:67" x14ac:dyDescent="0.25">
      <c r="A10" t="s">
        <v>848</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323322.49589662277</v>
      </c>
      <c r="Z10" s="22">
        <f t="shared" si="2"/>
        <v>332847.27576078638</v>
      </c>
      <c r="AA10" s="22">
        <f t="shared" si="2"/>
        <v>340100.4510155149</v>
      </c>
      <c r="AB10" s="22">
        <f t="shared" si="2"/>
        <v>344912.4960134495</v>
      </c>
      <c r="AC10" s="22">
        <f t="shared" si="2"/>
        <v>347729.31087130657</v>
      </c>
      <c r="AD10" s="22">
        <f t="shared" si="2"/>
        <v>352232.28957425407</v>
      </c>
      <c r="AE10" s="22">
        <f t="shared" si="2"/>
        <v>356034.53387455782</v>
      </c>
      <c r="AF10" s="22">
        <f t="shared" si="2"/>
        <v>359171.86861549073</v>
      </c>
      <c r="AG10" s="22">
        <f t="shared" si="2"/>
        <v>326086.55754826101</v>
      </c>
      <c r="AH10" s="22">
        <f t="shared" si="2"/>
        <v>330021.04890864377</v>
      </c>
      <c r="AI10" s="22">
        <f t="shared" ref="AI10:BK10" si="3">AI8-AI9</f>
        <v>333340.81893348135</v>
      </c>
      <c r="AJ10" s="22">
        <f t="shared" si="3"/>
        <v>336495.52164180065</v>
      </c>
      <c r="AK10" s="22">
        <f t="shared" si="3"/>
        <v>339105.87491728552</v>
      </c>
      <c r="AL10" s="22">
        <f t="shared" si="3"/>
        <v>341820.52404141158</v>
      </c>
      <c r="AM10" s="22">
        <f t="shared" si="3"/>
        <v>345896.82725943369</v>
      </c>
      <c r="AN10" s="22">
        <f t="shared" si="3"/>
        <v>349583.19244144775</v>
      </c>
      <c r="AO10" s="22">
        <f t="shared" si="3"/>
        <v>353426.31434836169</v>
      </c>
      <c r="AP10" s="22">
        <f t="shared" si="3"/>
        <v>357280.80451851408</v>
      </c>
      <c r="AQ10" s="22">
        <f t="shared" si="3"/>
        <v>361160.75820079702</v>
      </c>
      <c r="AR10" s="22">
        <f t="shared" si="3"/>
        <v>366764.83793240995</v>
      </c>
      <c r="AS10" s="22">
        <f t="shared" si="3"/>
        <v>371419.44457137922</v>
      </c>
      <c r="AT10" s="22">
        <f t="shared" si="3"/>
        <v>376915.63376428315</v>
      </c>
      <c r="AU10" s="22">
        <f t="shared" si="3"/>
        <v>382823.60936417419</v>
      </c>
      <c r="AV10" s="22">
        <f t="shared" si="3"/>
        <v>389150.91568991751</v>
      </c>
      <c r="AW10" s="22">
        <f t="shared" si="3"/>
        <v>395434.56040950539</v>
      </c>
      <c r="AX10" s="22">
        <f t="shared" si="3"/>
        <v>401791.61342473002</v>
      </c>
      <c r="AY10" s="22">
        <f t="shared" si="3"/>
        <v>407838.77189179463</v>
      </c>
      <c r="AZ10" s="22">
        <f t="shared" si="3"/>
        <v>413920.81942253374</v>
      </c>
      <c r="BA10" s="22">
        <f t="shared" si="3"/>
        <v>420307.3162768702</v>
      </c>
      <c r="BB10" s="22">
        <f t="shared" si="3"/>
        <v>426746.69526703376</v>
      </c>
      <c r="BC10" s="22">
        <f t="shared" si="3"/>
        <v>433209.03888828075</v>
      </c>
      <c r="BD10" s="22">
        <f t="shared" si="3"/>
        <v>439616.77736886218</v>
      </c>
      <c r="BE10" s="22">
        <f t="shared" si="3"/>
        <v>446015.79212799831</v>
      </c>
      <c r="BF10" s="22">
        <f t="shared" si="3"/>
        <v>452697.4973339478</v>
      </c>
      <c r="BG10" s="22">
        <f t="shared" si="3"/>
        <v>459489.44759523333</v>
      </c>
      <c r="BH10" s="22">
        <f t="shared" si="3"/>
        <v>466308.21313242405</v>
      </c>
      <c r="BI10" s="22">
        <f t="shared" si="3"/>
        <v>472519.0617173505</v>
      </c>
      <c r="BJ10" s="22">
        <f t="shared" si="3"/>
        <v>478746.21699505206</v>
      </c>
      <c r="BK10" s="22">
        <f t="shared" si="3"/>
        <v>484992.54566379078</v>
      </c>
    </row>
    <row r="11" spans="1:67" x14ac:dyDescent="0.25">
      <c r="A11" t="s">
        <v>850</v>
      </c>
      <c r="B11" t="s">
        <v>817</v>
      </c>
      <c r="C11" s="22">
        <f>Data!C15</f>
        <v>58.552468341096883</v>
      </c>
      <c r="D11" s="22">
        <f>Data!D15</f>
        <v>54.370625013428445</v>
      </c>
      <c r="E11" s="22">
        <f>Data!E15</f>
        <v>51.621443801401156</v>
      </c>
      <c r="F11" s="22">
        <f>Data!F15</f>
        <v>50.597571016879371</v>
      </c>
      <c r="G11" s="22">
        <f>Data!G15</f>
        <v>54.805768511593122</v>
      </c>
      <c r="H11" s="22">
        <f>Data!H15</f>
        <v>66.414806474313863</v>
      </c>
      <c r="I11" s="22">
        <f>Data!I15</f>
        <v>68.715356438433361</v>
      </c>
      <c r="J11" s="22">
        <f>Data!J15</f>
        <v>71.696428571428569</v>
      </c>
      <c r="K11" s="22">
        <f>Data!K15</f>
        <v>74.363259549235778</v>
      </c>
      <c r="L11" s="22">
        <f>Data!L15</f>
        <v>72.664675172394539</v>
      </c>
      <c r="M11" s="22">
        <f>Data!M15</f>
        <v>58.165545949407623</v>
      </c>
      <c r="N11" s="22">
        <f>Data!N15</f>
        <v>68.766300645758974</v>
      </c>
      <c r="O11" s="22">
        <f>Data!O15</f>
        <v>63.131247197169763</v>
      </c>
      <c r="P11" s="22">
        <f>Data!P15</f>
        <v>60.063590993228523</v>
      </c>
      <c r="Q11" s="22">
        <f>Data!Q15</f>
        <v>57.596146452882245</v>
      </c>
      <c r="R11" s="22">
        <f>Data!R15</f>
        <v>54.002677376171349</v>
      </c>
      <c r="S11" s="22">
        <f>Data!S15</f>
        <v>44.951579542843</v>
      </c>
      <c r="T11" s="22">
        <f>Data!T15</f>
        <v>43.496898736276492</v>
      </c>
      <c r="U11" s="22">
        <f>Data!U15</f>
        <v>48.477769225062133</v>
      </c>
      <c r="V11" s="22">
        <f>Data!V15</f>
        <v>46.423355567908096</v>
      </c>
      <c r="W11" s="22">
        <f>Data!W15</f>
        <v>41.434434302056793</v>
      </c>
      <c r="X11" s="22">
        <f>Data!X15</f>
        <v>42.074360743722444</v>
      </c>
      <c r="Y11" s="22">
        <f>((Data!$AJ$15*LN('Intermediate calculations'!Y2))+Data!$AK$15)</f>
        <v>41.17647050694945</v>
      </c>
      <c r="Z11" s="22">
        <f>((Data!$AJ$15*LN('Intermediate calculations'!Z2))+Data!$AK$15)</f>
        <v>40.217855325442763</v>
      </c>
      <c r="AA11" s="22">
        <f>((Data!$AJ$15*LN('Intermediate calculations'!AA2))+Data!$AK$15)</f>
        <v>39.317374777980945</v>
      </c>
      <c r="AB11" s="22">
        <f>((Data!$AJ$15*LN('Intermediate calculations'!AB2))+Data!$AK$15)</f>
        <v>38.468379134882476</v>
      </c>
      <c r="AC11" s="22">
        <f>((Data!$AJ$15*LN('Intermediate calculations'!AC2))+Data!$AK$15)</f>
        <v>37.665298149790068</v>
      </c>
      <c r="AD11" s="22">
        <f>((Data!$AJ$15*LN('Intermediate calculations'!AD2))+Data!$AK$15)</f>
        <v>36.903419354882679</v>
      </c>
      <c r="AE11" s="22">
        <f>((Data!$AJ$15*LN('Intermediate calculations'!AE2))+Data!$AK$15)</f>
        <v>36.178720504388046</v>
      </c>
      <c r="AF11" s="22">
        <f>((Data!$AJ$15*LN('Intermediate calculations'!AF2))+Data!$AK$15)</f>
        <v>35.487741032818221</v>
      </c>
      <c r="AG11" s="22">
        <f>((Data!$AJ$15*LN('Intermediate calculations'!AG2))+Data!$AK$15)</f>
        <v>34.827482110022345</v>
      </c>
      <c r="AH11" s="22">
        <f>((Data!$AJ$15*LN('Intermediate calculations'!AH2))+Data!$AK$15)</f>
        <v>34.195327982815698</v>
      </c>
      <c r="AI11" s="22">
        <f>((Data!$AJ$15*LN('Intermediate calculations'!AI2))+Data!$AK$15)</f>
        <v>33.588983384322596</v>
      </c>
      <c r="AJ11" s="22">
        <f>((Data!$AJ$15*LN('Intermediate calculations'!AJ2))+Data!$AK$15)</f>
        <v>33.006423226519921</v>
      </c>
      <c r="AK11" s="22">
        <f>((Data!$AJ$15*LN('Intermediate calculations'!AK2))+Data!$AK$15)</f>
        <v>32.445851792255411</v>
      </c>
      <c r="AL11" s="22">
        <f>((Data!$AJ$15*LN('Intermediate calculations'!AL2))+Data!$AK$15)</f>
        <v>31.905669352321276</v>
      </c>
      <c r="AM11" s="22">
        <f>((Data!$AJ$15*LN('Intermediate calculations'!AM2))+Data!$AK$15)</f>
        <v>31.384444643151312</v>
      </c>
      <c r="AN11" s="22">
        <f>((Data!$AJ$15*LN('Intermediate calculations'!AN2))+Data!$AK$15)</f>
        <v>30.880892012255615</v>
      </c>
      <c r="AO11" s="22">
        <f>((Data!$AJ$15*LN('Intermediate calculations'!AO2))+Data!$AK$15)</f>
        <v>30.393852312507448</v>
      </c>
      <c r="AP11" s="22">
        <f>((Data!$AJ$15*LN('Intermediate calculations'!AP2))+Data!$AK$15)</f>
        <v>29.922276830748928</v>
      </c>
      <c r="AQ11" s="22">
        <f>((Data!$AJ$15*LN('Intermediate calculations'!AQ2))+Data!$AK$15)</f>
        <v>29.465213690191163</v>
      </c>
      <c r="AR11" s="22">
        <f>((Data!$AJ$15*LN('Intermediate calculations'!AR2))+Data!$AK$15)</f>
        <v>29.021796283287109</v>
      </c>
      <c r="AS11" s="22">
        <f>((Data!$AJ$15*LN('Intermediate calculations'!AS2))+Data!$AK$15)</f>
        <v>28.591233381761192</v>
      </c>
      <c r="AT11" s="22">
        <f>((Data!$AJ$15*LN('Intermediate calculations'!AT2))+Data!$AK$15)</f>
        <v>28.17280064018864</v>
      </c>
      <c r="AU11" s="22">
        <f>((Data!$AJ$15*LN('Intermediate calculations'!AU2))+Data!$AK$15)</f>
        <v>27.765833263938269</v>
      </c>
      <c r="AV11" s="22">
        <f>((Data!$AJ$15*LN('Intermediate calculations'!AV2))+Data!$AK$15)</f>
        <v>27.369719655096233</v>
      </c>
      <c r="AW11" s="22">
        <f>((Data!$AJ$15*LN('Intermediate calculations'!AW2))+Data!$AK$15)</f>
        <v>26.983895883892863</v>
      </c>
      <c r="AX11" s="22">
        <f>((Data!$AJ$15*LN('Intermediate calculations'!AX2))+Data!$AK$15)</f>
        <v>26.607840860188844</v>
      </c>
      <c r="AY11" s="22">
        <f>((Data!$AJ$15*LN('Intermediate calculations'!AY2))+Data!$AK$15)</f>
        <v>26.241072101268308</v>
      </c>
      <c r="AZ11" s="22">
        <f>((Data!$AJ$15*LN('Intermediate calculations'!AZ2))+Data!$AK$15)</f>
        <v>25.883142009694211</v>
      </c>
      <c r="BA11" s="22">
        <f>((Data!$AJ$15*LN('Intermediate calculations'!BA2))+Data!$AK$15)</f>
        <v>25.533634589192069</v>
      </c>
      <c r="BB11" s="22">
        <f>((Data!$AJ$15*LN('Intermediate calculations'!BB2))+Data!$AK$15)</f>
        <v>25.192162538124393</v>
      </c>
      <c r="BC11" s="22">
        <f>((Data!$AJ$15*LN('Intermediate calculations'!BC2))+Data!$AK$15)</f>
        <v>24.858364669628557</v>
      </c>
      <c r="BD11" s="22">
        <f>((Data!$AJ$15*LN('Intermediate calculations'!BD2))+Data!$AK$15)</f>
        <v>24.531903615328503</v>
      </c>
      <c r="BE11" s="22">
        <f>((Data!$AJ$15*LN('Intermediate calculations'!BE2))+Data!$AK$15)</f>
        <v>24.212463776019696</v>
      </c>
      <c r="BF11" s="22">
        <f>((Data!$AJ$15*LN('Intermediate calculations'!BF2))+Data!$AK$15)</f>
        <v>23.899749488121863</v>
      </c>
      <c r="BG11" s="22">
        <f>((Data!$AJ$15*LN('Intermediate calculations'!BG2))+Data!$AK$15)</f>
        <v>23.593483379199789</v>
      </c>
      <c r="BH11" s="22">
        <f>((Data!$AJ$15*LN('Intermediate calculations'!BH2))+Data!$AK$15)</f>
        <v>23.293404889628761</v>
      </c>
      <c r="BI11" s="22">
        <f>((Data!$AJ$15*LN('Intermediate calculations'!BI2))+Data!$AK$15)</f>
        <v>22.999268940660052</v>
      </c>
      <c r="BJ11" s="22">
        <f>((Data!$AJ$15*LN('Intermediate calculations'!BJ2))+Data!$AK$15)</f>
        <v>22.710844731826086</v>
      </c>
      <c r="BK11" s="22">
        <f>((Data!$AJ$15*LN('Intermediate calculations'!BK2))+Data!$AK$15)</f>
        <v>22.427914652900292</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1955286.0377350801</v>
      </c>
      <c r="Z12" s="22">
        <f>((Data!$AJ$6*'Intermediate calculations'!Z4)+Data!$AK$6)*Drivers!AA4</f>
        <v>1995227.2124915642</v>
      </c>
      <c r="AA12" s="22">
        <f>((Data!$AJ$6*'Intermediate calculations'!AA4)+Data!$AK$6)*Drivers!AB4</f>
        <v>2029587.7761545007</v>
      </c>
      <c r="AB12" s="22">
        <f>((Data!$AJ$6*'Intermediate calculations'!AB4)+Data!$AK$6)*Drivers!AC4</f>
        <v>2057929.8741569899</v>
      </c>
      <c r="AC12" s="22">
        <f>((Data!$AJ$6*'Intermediate calculations'!AC4)+Data!$AK$6)*Drivers!AD4</f>
        <v>2081490.2343925575</v>
      </c>
      <c r="AD12" s="22">
        <f>((Data!$AJ$6*'Intermediate calculations'!AD4)+Data!$AK$6)*Drivers!AE4</f>
        <v>2110176.1108047655</v>
      </c>
      <c r="AE12" s="22">
        <f>((Data!$AJ$6*'Intermediate calculations'!AE4)+Data!$AK$6)*Drivers!AF4</f>
        <v>2137196.6039229659</v>
      </c>
      <c r="AF12" s="22">
        <f>((Data!$AJ$6*'Intermediate calculations'!AF4)+Data!$AK$6)*Drivers!AG4</f>
        <v>2162703.2273396044</v>
      </c>
      <c r="AG12" s="22">
        <f>((Data!$AJ$6*'Intermediate calculations'!AG4)+Data!$AK$6)*Drivers!AH4</f>
        <v>2091004.0980086646</v>
      </c>
      <c r="AH12" s="22">
        <f>((Data!$AJ$6*'Intermediate calculations'!AH4)+Data!$AK$6)*Drivers!AI4</f>
        <v>2127009.1986018475</v>
      </c>
      <c r="AI12" s="22">
        <f>((Data!$AJ$6*'Intermediate calculations'!AI4)+Data!$AK$6)*Drivers!AJ4</f>
        <v>2162129.8973839711</v>
      </c>
      <c r="AJ12" s="22">
        <f>((Data!$AJ$6*'Intermediate calculations'!AJ4)+Data!$AK$6)*Drivers!AK4</f>
        <v>2197621.8508957587</v>
      </c>
      <c r="AK12" s="22">
        <f>((Data!$AJ$6*'Intermediate calculations'!AK4)+Data!$AK$6)*Drivers!AL4</f>
        <v>2232393.4790104921</v>
      </c>
      <c r="AL12" s="22">
        <f>((Data!$AJ$6*'Intermediate calculations'!AL4)+Data!$AK$6)*Drivers!AM4</f>
        <v>2268284.6462358413</v>
      </c>
      <c r="AM12" s="22">
        <f>((Data!$AJ$6*'Intermediate calculations'!AM4)+Data!$AK$6)*Drivers!AN4</f>
        <v>2307113.3339121924</v>
      </c>
      <c r="AN12" s="22">
        <f>((Data!$AJ$6*'Intermediate calculations'!AN4)+Data!$AK$6)*Drivers!AO4</f>
        <v>2345776.9083710168</v>
      </c>
      <c r="AO12" s="22">
        <f>((Data!$AJ$6*'Intermediate calculations'!AO4)+Data!$AK$6)*Drivers!AP4</f>
        <v>2385885.5102574076</v>
      </c>
      <c r="AP12" s="22">
        <f>((Data!$AJ$6*'Intermediate calculations'!AP4)+Data!$AK$6)*Drivers!AQ4</f>
        <v>2427093.4325591153</v>
      </c>
      <c r="AQ12" s="22">
        <f>((Data!$AJ$6*'Intermediate calculations'!AQ4)+Data!$AK$6)*Drivers!AR4</f>
        <v>2469475.0998168336</v>
      </c>
      <c r="AR12" s="22">
        <f>((Data!$AJ$6*'Intermediate calculations'!AR4)+Data!$AK$6)*Drivers!AS4</f>
        <v>2516928.6553705735</v>
      </c>
      <c r="AS12" s="22">
        <f>((Data!$AJ$6*'Intermediate calculations'!AS4)+Data!$AK$6)*Drivers!AT4</f>
        <v>2562669.939999212</v>
      </c>
      <c r="AT12" s="22">
        <f>((Data!$AJ$6*'Intermediate calculations'!AT4)+Data!$AK$6)*Drivers!AU4</f>
        <v>2612504.9726150702</v>
      </c>
      <c r="AU12" s="22">
        <f>((Data!$AJ$6*'Intermediate calculations'!AU4)+Data!$AK$6)*Drivers!AV4</f>
        <v>2665240.0428114189</v>
      </c>
      <c r="AV12" s="22">
        <f>((Data!$AJ$6*'Intermediate calculations'!AV4)+Data!$AK$6)*Drivers!AW4</f>
        <v>2721016.4282107651</v>
      </c>
      <c r="AW12" s="22">
        <f>((Data!$AJ$6*'Intermediate calculations'!AW4)+Data!$AK$6)*Drivers!AX4</f>
        <v>2776877.6906008762</v>
      </c>
      <c r="AX12" s="22">
        <f>((Data!$AJ$6*'Intermediate calculations'!AX4)+Data!$AK$6)*Drivers!AY4</f>
        <v>2834813.6171387746</v>
      </c>
      <c r="AY12" s="22">
        <f>((Data!$AJ$6*'Intermediate calculations'!AY4)+Data!$AK$6)*Drivers!AZ4</f>
        <v>2893588.8543938929</v>
      </c>
      <c r="AZ12" s="22">
        <f>((Data!$AJ$6*'Intermediate calculations'!AZ4)+Data!$AK$6)*Drivers!BA4</f>
        <v>2954484.1845500753</v>
      </c>
      <c r="BA12" s="22">
        <f>((Data!$AJ$6*'Intermediate calculations'!BA4)+Data!$AK$6)*Drivers!BB4</f>
        <v>3018639.1121686553</v>
      </c>
      <c r="BB12" s="22">
        <f>((Data!$AJ$6*'Intermediate calculations'!BB4)+Data!$AK$6)*Drivers!BC4</f>
        <v>3083868.3666247064</v>
      </c>
      <c r="BC12" s="22">
        <f>((Data!$AJ$6*'Intermediate calculations'!BC4)+Data!$AK$6)*Drivers!BD4</f>
        <v>3151602.5683365655</v>
      </c>
      <c r="BD12" s="22">
        <f>((Data!$AJ$6*'Intermediate calculations'!BD4)+Data!$AK$6)*Drivers!BE4</f>
        <v>3221706.7210925054</v>
      </c>
      <c r="BE12" s="22">
        <f>((Data!$AJ$6*'Intermediate calculations'!BE4)+Data!$AK$6)*Drivers!BF4</f>
        <v>3294501.3218467948</v>
      </c>
      <c r="BF12" s="22">
        <f>((Data!$AJ$6*'Intermediate calculations'!BF4)+Data!$AK$6)*Drivers!BG4</f>
        <v>3371419.9564238223</v>
      </c>
      <c r="BG12" s="22">
        <f>((Data!$AJ$6*'Intermediate calculations'!BG4)+Data!$AK$6)*Drivers!BH4</f>
        <v>3450457.6103339451</v>
      </c>
      <c r="BH12" s="22">
        <f>((Data!$AJ$6*'Intermediate calculations'!BH4)+Data!$AK$6)*Drivers!BI4</f>
        <v>3533023.6484966804</v>
      </c>
      <c r="BI12" s="22">
        <f>((Data!$AJ$6*'Intermediate calculations'!BI4)+Data!$AK$6)*Drivers!BJ4</f>
        <v>3616500.8418211313</v>
      </c>
      <c r="BJ12" s="22">
        <f>((Data!$AJ$6*'Intermediate calculations'!BJ4)+Data!$AK$6)*Drivers!BK4</f>
        <v>3703802.911927728</v>
      </c>
      <c r="BK12" s="22">
        <f>((Data!$AJ$6*'Intermediate calculations'!BK4)+Data!$AK$6)*Drivers!BL4</f>
        <v>3795265.5831033587</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37.368103922313999</v>
      </c>
      <c r="Z13" s="53">
        <f>Z12*ttokg/Drivers!AA4</f>
        <v>37.572070135800772</v>
      </c>
      <c r="AA13" s="53">
        <f>AA12*ttokg/Drivers!AB4</f>
        <v>37.646308357221038</v>
      </c>
      <c r="AB13" s="53">
        <f>AB12*ttokg/Drivers!AC4</f>
        <v>37.587760258575159</v>
      </c>
      <c r="AC13" s="53">
        <f>AC12*ttokg/Drivers!AD4</f>
        <v>37.423413059916534</v>
      </c>
      <c r="AD13" s="53">
        <f>AD12*ttokg/Drivers!AE4</f>
        <v>37.33371272787172</v>
      </c>
      <c r="AE13" s="53">
        <f>AE12*ttokg/Drivers!AF4</f>
        <v>37.21005299677843</v>
      </c>
      <c r="AF13" s="53">
        <f>AF12*ttokg/Drivers!AG4</f>
        <v>37.054797007446318</v>
      </c>
      <c r="AG13" s="53">
        <f>AG12*ttokg/Drivers!AH4</f>
        <v>35.256101064065568</v>
      </c>
      <c r="AH13" s="53">
        <f>AH12*ttokg/Drivers!AI4</f>
        <v>35.454880627447785</v>
      </c>
      <c r="AI13" s="53">
        <f>AI12*ttokg/Drivers!AJ4</f>
        <v>35.630498292475053</v>
      </c>
      <c r="AJ13" s="53">
        <f>AJ12*ttokg/Drivers!AK4</f>
        <v>35.802965916093882</v>
      </c>
      <c r="AK13" s="53">
        <f>AK12*ttokg/Drivers!AL4</f>
        <v>35.955313088044264</v>
      </c>
      <c r="AL13" s="53">
        <f>AL12*ttokg/Drivers!AM4</f>
        <v>36.117456908680175</v>
      </c>
      <c r="AM13" s="53">
        <f>AM12*ttokg/Drivers!AN4</f>
        <v>36.377750806707439</v>
      </c>
      <c r="AN13" s="53">
        <f>AN12*ttokg/Drivers!AO4</f>
        <v>36.626438940308795</v>
      </c>
      <c r="AO13" s="53">
        <f>AO12*ttokg/Drivers!AP4</f>
        <v>36.889812453729476</v>
      </c>
      <c r="AP13" s="53">
        <f>AP12*ttokg/Drivers!AQ4</f>
        <v>37.160954673022452</v>
      </c>
      <c r="AQ13" s="53">
        <f>AQ12*ttokg/Drivers!AR4</f>
        <v>37.441250224647241</v>
      </c>
      <c r="AR13" s="53">
        <f>AR12*ttokg/Drivers!AS4</f>
        <v>37.837740425601311</v>
      </c>
      <c r="AS13" s="53">
        <f>AS12*ttokg/Drivers!AT4</f>
        <v>38.199203124289539</v>
      </c>
      <c r="AT13" s="53">
        <f>AT12*ttokg/Drivers!AU4</f>
        <v>38.612822722994288</v>
      </c>
      <c r="AU13" s="53">
        <f>AU12*ttokg/Drivers!AV4</f>
        <v>39.05857588714948</v>
      </c>
      <c r="AV13" s="53">
        <f>AV12*ttokg/Drivers!AW4</f>
        <v>39.538738258486248</v>
      </c>
      <c r="AW13" s="53">
        <f>AW12*ttokg/Drivers!AX4</f>
        <v>40.057090584667087</v>
      </c>
      <c r="AX13" s="53">
        <f>AX12*ttokg/Drivers!AY4</f>
        <v>40.595927497333157</v>
      </c>
      <c r="AY13" s="53">
        <f>AY12*ttokg/Drivers!AZ4</f>
        <v>41.136004867559819</v>
      </c>
      <c r="AZ13" s="53">
        <f>AZ12*ttokg/Drivers!BA4</f>
        <v>41.696433444120913</v>
      </c>
      <c r="BA13" s="53">
        <f>BA12*ttokg/Drivers!BB4</f>
        <v>42.292667070664173</v>
      </c>
      <c r="BB13" s="53">
        <f>BB12*ttokg/Drivers!BC4</f>
        <v>42.939450098507443</v>
      </c>
      <c r="BC13" s="53">
        <f>BC12*ttokg/Drivers!BD4</f>
        <v>43.611742452592061</v>
      </c>
      <c r="BD13" s="53">
        <f>BD12*ttokg/Drivers!BE4</f>
        <v>44.306553361010337</v>
      </c>
      <c r="BE13" s="53">
        <f>BE12*ttokg/Drivers!BF4</f>
        <v>45.028378621564883</v>
      </c>
      <c r="BF13" s="53">
        <f>BF12*ttokg/Drivers!BG4</f>
        <v>45.794892100296423</v>
      </c>
      <c r="BG13" s="53">
        <f>BG12*ttokg/Drivers!BH4</f>
        <v>46.630956285342862</v>
      </c>
      <c r="BH13" s="53">
        <f>BH12*ttokg/Drivers!BI4</f>
        <v>47.504116393001226</v>
      </c>
      <c r="BI13" s="53">
        <f>BI12*ttokg/Drivers!BJ4</f>
        <v>48.379340519057848</v>
      </c>
      <c r="BJ13" s="53">
        <f>BJ12*ttokg/Drivers!BK4</f>
        <v>49.295963371146591</v>
      </c>
      <c r="BK13" s="53">
        <f>BK12*ttokg/Drivers!BL4</f>
        <v>50.256436652233361</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1.7952094093014074E-2</v>
      </c>
      <c r="Z14" s="22">
        <f>((Data!$AJ$6*LN('Intermediate calculations'!Z4))+Data!$AK$6)</f>
        <v>1.7955764590235276E-2</v>
      </c>
      <c r="AA14" s="22">
        <f>((Data!$AJ$6*LN('Intermediate calculations'!AA4))+Data!$AK$6)</f>
        <v>1.7957091767905574E-2</v>
      </c>
      <c r="AB14" s="22">
        <f>((Data!$AJ$6*LN('Intermediate calculations'!AB4))+Data!$AK$6)</f>
        <v>1.7956045475016679E-2</v>
      </c>
      <c r="AC14" s="22">
        <f>((Data!$AJ$6*LN('Intermediate calculations'!AC4))+Data!$AK$6)</f>
        <v>1.7953092936801918E-2</v>
      </c>
      <c r="AD14" s="22">
        <f>((Data!$AJ$6*LN('Intermediate calculations'!AD4))+Data!$AK$6)</f>
        <v>1.7951471681001998E-2</v>
      </c>
      <c r="AE14" s="22">
        <f>((Data!$AJ$6*LN('Intermediate calculations'!AE4))+Data!$AK$6)</f>
        <v>1.7949225193537456E-2</v>
      </c>
      <c r="AF14" s="22">
        <f>((Data!$AJ$6*LN('Intermediate calculations'!AF4))+Data!$AK$6)</f>
        <v>1.7946385699418768E-2</v>
      </c>
      <c r="AG14" s="22">
        <f>((Data!$AJ$6*LN('Intermediate calculations'!AG4))+Data!$AK$6)</f>
        <v>1.7911835781108155E-2</v>
      </c>
      <c r="AH14" s="22">
        <f>((Data!$AJ$6*LN('Intermediate calculations'!AH4))+Data!$AK$6)</f>
        <v>1.7915812695214584E-2</v>
      </c>
      <c r="AI14" s="22">
        <f>((Data!$AJ$6*LN('Intermediate calculations'!AI4))+Data!$AK$6)</f>
        <v>1.7919291791289725E-2</v>
      </c>
      <c r="AJ14" s="22">
        <f>((Data!$AJ$6*LN('Intermediate calculations'!AJ4))+Data!$AK$6)</f>
        <v>1.7922677644986715E-2</v>
      </c>
      <c r="AK14" s="22">
        <f>((Data!$AJ$6*LN('Intermediate calculations'!AK4))+Data!$AK$6)</f>
        <v>1.7925643514439316E-2</v>
      </c>
      <c r="AL14" s="22">
        <f>((Data!$AJ$6*LN('Intermediate calculations'!AL4))+Data!$AK$6)</f>
        <v>1.7928774785216053E-2</v>
      </c>
      <c r="AM14" s="22">
        <f>((Data!$AJ$6*LN('Intermediate calculations'!AM4))+Data!$AK$6)</f>
        <v>1.7933747959309437E-2</v>
      </c>
      <c r="AN14" s="22">
        <f>((Data!$AJ$6*LN('Intermediate calculations'!AN4))+Data!$AK$6)</f>
        <v>1.7938439134672173E-2</v>
      </c>
      <c r="AO14" s="22">
        <f>((Data!$AJ$6*LN('Intermediate calculations'!AO4))+Data!$AK$6)</f>
        <v>1.7943344753240536E-2</v>
      </c>
      <c r="AP14" s="22">
        <f>((Data!$AJ$6*LN('Intermediate calculations'!AP4))+Data!$AK$6)</f>
        <v>1.7948329529322352E-2</v>
      </c>
      <c r="AQ14" s="22">
        <f>((Data!$AJ$6*LN('Intermediate calculations'!AQ4))+Data!$AK$6)</f>
        <v>1.7953414502150111E-2</v>
      </c>
      <c r="AR14" s="22">
        <f>((Data!$AJ$6*LN('Intermediate calculations'!AR4))+Data!$AK$6)</f>
        <v>1.7960492738858257E-2</v>
      </c>
      <c r="AS14" s="22">
        <f>((Data!$AJ$6*LN('Intermediate calculations'!AS4))+Data!$AK$6)</f>
        <v>1.7966832326001318E-2</v>
      </c>
      <c r="AT14" s="22">
        <f>((Data!$AJ$6*LN('Intermediate calculations'!AT4))+Data!$AK$6)</f>
        <v>1.7973958775631124E-2</v>
      </c>
      <c r="AU14" s="22">
        <f>((Data!$AJ$6*LN('Intermediate calculations'!AU4))+Data!$AK$6)</f>
        <v>1.7981491591023118E-2</v>
      </c>
      <c r="AV14" s="22">
        <f>((Data!$AJ$6*LN('Intermediate calculations'!AV4))+Data!$AK$6)</f>
        <v>1.798944163115283E-2</v>
      </c>
      <c r="AW14" s="22">
        <f>((Data!$AJ$6*LN('Intermediate calculations'!AW4))+Data!$AK$6)</f>
        <v>1.7997840631676008E-2</v>
      </c>
      <c r="AX14" s="22">
        <f>((Data!$AJ$6*LN('Intermediate calculations'!AX4))+Data!$AK$6)</f>
        <v>1.8006378407791013E-2</v>
      </c>
      <c r="AY14" s="22">
        <f>((Data!$AJ$6*LN('Intermediate calculations'!AY4))+Data!$AK$6)</f>
        <v>1.8014746884968728E-2</v>
      </c>
      <c r="AZ14" s="22">
        <f>((Data!$AJ$6*LN('Intermediate calculations'!AZ4))+Data!$AK$6)</f>
        <v>1.8023239453610656E-2</v>
      </c>
      <c r="BA14" s="22">
        <f>((Data!$AJ$6*LN('Intermediate calculations'!BA4))+Data!$AK$6)</f>
        <v>1.8032070211146126E-2</v>
      </c>
      <c r="BB14" s="22">
        <f>((Data!$AJ$6*LN('Intermediate calculations'!BB4))+Data!$AK$6)</f>
        <v>1.8041422315177576E-2</v>
      </c>
      <c r="BC14" s="22">
        <f>((Data!$AJ$6*LN('Intermediate calculations'!BC4))+Data!$AK$6)</f>
        <v>1.8050904433632709E-2</v>
      </c>
      <c r="BD14" s="22">
        <f>((Data!$AJ$6*LN('Intermediate calculations'!BD4))+Data!$AK$6)</f>
        <v>1.8060460810834102E-2</v>
      </c>
      <c r="BE14" s="22">
        <f>((Data!$AJ$6*LN('Intermediate calculations'!BE4))+Data!$AK$6)</f>
        <v>1.8070139692966388E-2</v>
      </c>
      <c r="BF14" s="22">
        <f>((Data!$AJ$6*LN('Intermediate calculations'!BF4))+Data!$AK$6)</f>
        <v>1.808015389271533E-2</v>
      </c>
      <c r="BG14" s="22">
        <f>((Data!$AJ$6*LN('Intermediate calculations'!BG4))+Data!$AK$6)</f>
        <v>1.8090782922750858E-2</v>
      </c>
      <c r="BH14" s="22">
        <f>((Data!$AJ$6*LN('Intermediate calculations'!BH4))+Data!$AK$6)</f>
        <v>1.8101573907194628E-2</v>
      </c>
      <c r="BI14" s="22">
        <f>((Data!$AJ$6*LN('Intermediate calculations'!BI4))+Data!$AK$6)</f>
        <v>1.8112090266876563E-2</v>
      </c>
      <c r="BJ14" s="22">
        <f>((Data!$AJ$6*LN('Intermediate calculations'!BJ4))+Data!$AK$6)</f>
        <v>1.8122799574518397E-2</v>
      </c>
      <c r="BK14" s="22">
        <f>((Data!$AJ$6*LN('Intermediate calculations'!BK4))+Data!$AK$6)</f>
        <v>1.8133705365528188E-2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2858963.0634183194</v>
      </c>
      <c r="Z15" s="22">
        <f>((Data!$AJ$17*'Intermediate calculations'!Z12)+Data!$AK$17)</f>
        <v>2902664.7977186162</v>
      </c>
      <c r="AA15" s="22">
        <f>((Data!$AJ$17*'Intermediate calculations'!AA12)+Data!$AK$17)</f>
        <v>2940260.4927065885</v>
      </c>
      <c r="AB15" s="22">
        <f>((Data!$AJ$17*'Intermediate calculations'!AB12)+Data!$AK$17)</f>
        <v>2971271.0687341914</v>
      </c>
      <c r="AC15" s="22">
        <f>((Data!$AJ$17*'Intermediate calculations'!AC12)+Data!$AK$17)</f>
        <v>2997049.6946587311</v>
      </c>
      <c r="AD15" s="22">
        <f>((Data!$AJ$17*'Intermediate calculations'!AD12)+Data!$AK$17)</f>
        <v>3028436.4166763136</v>
      </c>
      <c r="AE15" s="22">
        <f>((Data!$AJ$17*'Intermediate calculations'!AE12)+Data!$AK$17)</f>
        <v>3058000.9554790407</v>
      </c>
      <c r="AF15" s="22">
        <f>((Data!$AJ$17*'Intermediate calculations'!AF12)+Data!$AK$17)</f>
        <v>3085909.0900356164</v>
      </c>
      <c r="AG15" s="22">
        <f>((Data!$AJ$17*'Intermediate calculations'!AG12)+Data!$AK$17)</f>
        <v>3007459.311863414</v>
      </c>
      <c r="AH15" s="22">
        <f>((Data!$AJ$17*'Intermediate calculations'!AH12)+Data!$AK$17)</f>
        <v>3046854.3809662145</v>
      </c>
      <c r="AI15" s="22">
        <f>((Data!$AJ$17*'Intermediate calculations'!AI12)+Data!$AK$17)</f>
        <v>3085281.779658787</v>
      </c>
      <c r="AJ15" s="22">
        <f>((Data!$AJ$17*'Intermediate calculations'!AJ12)+Data!$AK$17)</f>
        <v>3124115.3876241818</v>
      </c>
      <c r="AK15" s="22">
        <f>((Data!$AJ$17*'Intermediate calculations'!AK12)+Data!$AK$17)</f>
        <v>3162160.8497900655</v>
      </c>
      <c r="AL15" s="22">
        <f>((Data!$AJ$17*'Intermediate calculations'!AL12)+Data!$AK$17)</f>
        <v>3201431.2584190732</v>
      </c>
      <c r="AM15" s="22">
        <f>((Data!$AJ$17*'Intermediate calculations'!AM12)+Data!$AK$17)</f>
        <v>3243915.7622526921</v>
      </c>
      <c r="AN15" s="22">
        <f>((Data!$AJ$17*'Intermediate calculations'!AN12)+Data!$AK$17)</f>
        <v>3286219.6070544766</v>
      </c>
      <c r="AO15" s="22">
        <f>((Data!$AJ$17*'Intermediate calculations'!AO12)+Data!$AK$17)</f>
        <v>3330104.5321595119</v>
      </c>
      <c r="AP15" s="22">
        <f>((Data!$AJ$17*'Intermediate calculations'!AP12)+Data!$AK$17)</f>
        <v>3375192.2813926302</v>
      </c>
      <c r="AQ15" s="22">
        <f>((Data!$AJ$17*'Intermediate calculations'!AQ12)+Data!$AK$17)</f>
        <v>3421564.2865475276</v>
      </c>
      <c r="AR15" s="22">
        <f>((Data!$AJ$17*'Intermediate calculations'!AR12)+Data!$AK$17)</f>
        <v>3473485.7107183887</v>
      </c>
      <c r="AS15" s="22">
        <f>((Data!$AJ$17*'Intermediate calculations'!AS12)+Data!$AK$17)</f>
        <v>3523533.6494578598</v>
      </c>
      <c r="AT15" s="22">
        <f>((Data!$AJ$17*'Intermediate calculations'!AT12)+Data!$AK$17)</f>
        <v>3578060.772595901</v>
      </c>
      <c r="AU15" s="22">
        <f>((Data!$AJ$17*'Intermediate calculations'!AU12)+Data!$AK$17)</f>
        <v>3635760.9789638715</v>
      </c>
      <c r="AV15" s="22">
        <f>((Data!$AJ$17*'Intermediate calculations'!AV12)+Data!$AK$17)</f>
        <v>3696788.8478188673</v>
      </c>
      <c r="AW15" s="22">
        <f>((Data!$AJ$17*'Intermediate calculations'!AW12)+Data!$AK$17)</f>
        <v>3757909.5850414364</v>
      </c>
      <c r="AX15" s="22">
        <f>((Data!$AJ$17*'Intermediate calculations'!AX12)+Data!$AK$17)</f>
        <v>3821300.3211286291</v>
      </c>
      <c r="AY15" s="22">
        <f>((Data!$AJ$17*'Intermediate calculations'!AY12)+Data!$AK$17)</f>
        <v>3885609.3910951568</v>
      </c>
      <c r="AZ15" s="22">
        <f>((Data!$AJ$17*'Intermediate calculations'!AZ12)+Data!$AK$17)</f>
        <v>3952238.1659081029</v>
      </c>
      <c r="BA15" s="22">
        <f>((Data!$AJ$17*'Intermediate calculations'!BA12)+Data!$AK$17)</f>
        <v>4022433.4372774502</v>
      </c>
      <c r="BB15" s="22">
        <f>((Data!$AJ$17*'Intermediate calculations'!BB12)+Data!$AK$17)</f>
        <v>4093804.1859903941</v>
      </c>
      <c r="BC15" s="22">
        <f>((Data!$AJ$17*'Intermediate calculations'!BC12)+Data!$AK$17)</f>
        <v>4167915.7288857065</v>
      </c>
      <c r="BD15" s="22">
        <f>((Data!$AJ$17*'Intermediate calculations'!BD12)+Data!$AK$17)</f>
        <v>4244620.359527301</v>
      </c>
      <c r="BE15" s="22">
        <f>((Data!$AJ$17*'Intermediate calculations'!BE12)+Data!$AK$17)</f>
        <v>4324268.7504435861</v>
      </c>
      <c r="BF15" s="22">
        <f>((Data!$AJ$17*'Intermediate calculations'!BF12)+Data!$AK$17)</f>
        <v>4408429.4630796397</v>
      </c>
      <c r="BG15" s="22">
        <f>((Data!$AJ$17*'Intermediate calculations'!BG12)+Data!$AK$17)</f>
        <v>4494908.705915085</v>
      </c>
      <c r="BH15" s="22">
        <f>((Data!$AJ$17*'Intermediate calculations'!BH12)+Data!$AK$17)</f>
        <v>4585248.5390325431</v>
      </c>
      <c r="BI15" s="22">
        <f>((Data!$AJ$17*'Intermediate calculations'!BI12)+Data!$AK$17)</f>
        <v>4676585.3148044525</v>
      </c>
      <c r="BJ15" s="22">
        <f>((Data!$AJ$17*'Intermediate calculations'!BJ12)+Data!$AK$17)</f>
        <v>4772107.0888865972</v>
      </c>
      <c r="BK15" s="22">
        <f>((Data!$AJ$17*'Intermediate calculations'!BK12)+Data!$AK$17)</f>
        <v>4872181.1948307119</v>
      </c>
    </row>
    <row r="16" spans="1:67" x14ac:dyDescent="0.25">
      <c r="A16" t="s">
        <v>842</v>
      </c>
      <c r="B16" t="s">
        <v>817</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873</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149486.23581955369</v>
      </c>
      <c r="Z18" s="22">
        <f t="shared" si="4"/>
        <v>151936.28680032564</v>
      </c>
      <c r="AA18" s="22">
        <f t="shared" si="4"/>
        <v>155014.77786784034</v>
      </c>
      <c r="AB18" s="22">
        <f t="shared" si="4"/>
        <v>158762.03476652532</v>
      </c>
      <c r="AC18" s="22">
        <f t="shared" si="4"/>
        <v>163098.13365123357</v>
      </c>
      <c r="AD18" s="22">
        <f t="shared" si="4"/>
        <v>167269.98196088328</v>
      </c>
      <c r="AE18" s="22">
        <f t="shared" si="4"/>
        <v>171652.93379750929</v>
      </c>
      <c r="AF18" s="22">
        <f t="shared" si="4"/>
        <v>176256.59963048954</v>
      </c>
      <c r="AG18" s="22">
        <f t="shared" si="4"/>
        <v>188354.92698235527</v>
      </c>
      <c r="AH18" s="22">
        <f t="shared" si="4"/>
        <v>190428.0905138324</v>
      </c>
      <c r="AI18" s="22">
        <f t="shared" si="4"/>
        <v>192617.77907281619</v>
      </c>
      <c r="AJ18" s="22">
        <f t="shared" si="4"/>
        <v>194842.62996708084</v>
      </c>
      <c r="AK18" s="22">
        <f t="shared" si="4"/>
        <v>197178.57629617161</v>
      </c>
      <c r="AL18" s="22">
        <f t="shared" si="4"/>
        <v>199485.76212402197</v>
      </c>
      <c r="AM18" s="22">
        <f t="shared" si="4"/>
        <v>200886.52675133347</v>
      </c>
      <c r="AN18" s="22">
        <f t="shared" si="4"/>
        <v>202349.14021715464</v>
      </c>
      <c r="AO18" s="22">
        <f t="shared" si="4"/>
        <v>203737.12376596985</v>
      </c>
      <c r="AP18" s="22">
        <f t="shared" si="4"/>
        <v>205090.84116842601</v>
      </c>
      <c r="AQ18" s="22">
        <f t="shared" si="4"/>
        <v>206397.59254400997</v>
      </c>
      <c r="AR18" s="22">
        <f t="shared" si="4"/>
        <v>206755.40375241367</v>
      </c>
      <c r="AS18" s="22">
        <f t="shared" si="4"/>
        <v>207278.58473656754</v>
      </c>
      <c r="AT18" s="22">
        <f t="shared" si="4"/>
        <v>207518.75272047587</v>
      </c>
      <c r="AU18" s="22">
        <f t="shared" si="4"/>
        <v>207580.73182391867</v>
      </c>
      <c r="AV18" s="22">
        <f t="shared" si="4"/>
        <v>207439.69782470117</v>
      </c>
      <c r="AW18" s="22">
        <f t="shared" si="4"/>
        <v>206742.89273268977</v>
      </c>
      <c r="AX18" s="22">
        <f t="shared" si="4"/>
        <v>205909.5112468428</v>
      </c>
      <c r="AY18" s="22">
        <f t="shared" si="4"/>
        <v>205047.54295051403</v>
      </c>
      <c r="AZ18" s="22">
        <f t="shared" si="4"/>
        <v>204045.54502736041</v>
      </c>
      <c r="BA18" s="22">
        <f t="shared" si="4"/>
        <v>202816.89888323378</v>
      </c>
      <c r="BB18" s="22">
        <f t="shared" si="4"/>
        <v>200985.43956700282</v>
      </c>
      <c r="BC18" s="22">
        <f t="shared" si="4"/>
        <v>198977.65365134028</v>
      </c>
      <c r="BD18" s="22">
        <f t="shared" si="4"/>
        <v>196810.84532741178</v>
      </c>
      <c r="BE18" s="22">
        <f t="shared" si="4"/>
        <v>194453.6097026788</v>
      </c>
      <c r="BF18" s="22">
        <f t="shared" si="4"/>
        <v>191811.05892237407</v>
      </c>
      <c r="BG18" s="22">
        <f t="shared" si="4"/>
        <v>188444.02811919327</v>
      </c>
      <c r="BH18" s="22">
        <f t="shared" si="4"/>
        <v>184829.91746651963</v>
      </c>
      <c r="BI18" s="22">
        <f t="shared" si="4"/>
        <v>181160.63113845547</v>
      </c>
      <c r="BJ18" s="22">
        <f t="shared" si="4"/>
        <v>177207.64219265681</v>
      </c>
      <c r="BK18" s="22">
        <f t="shared" si="4"/>
        <v>172959.51590493089</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162908.46410718295</v>
      </c>
      <c r="Z19" s="22">
        <f>(((Data!$AJ$7*'Intermediate calculations'!Z4)+Data!$AK$7)*Drivers!AA4)</f>
        <v>164691.45916399916</v>
      </c>
      <c r="AA19" s="22">
        <f>(((Data!$AJ$7*'Intermediate calculations'!AA4)+Data!$AK$7)*Drivers!AB4)</f>
        <v>166959.95788528468</v>
      </c>
      <c r="AB19" s="22">
        <f>(((Data!$AJ$7*'Intermediate calculations'!AB4)+Data!$AK$7)*Drivers!AC4)</f>
        <v>169745.25601216764</v>
      </c>
      <c r="AC19" s="22">
        <f>(((Data!$AJ$7*'Intermediate calculations'!AC4)+Data!$AK$7)*Drivers!AD4)</f>
        <v>172984.67021937171</v>
      </c>
      <c r="AD19" s="22">
        <f>(((Data!$AJ$7*'Intermediate calculations'!AD4)+Data!$AK$7)*Drivers!AE4)</f>
        <v>176090.66614970544</v>
      </c>
      <c r="AE19" s="22">
        <f>(((Data!$AJ$7*'Intermediate calculations'!AE4)+Data!$AK$7)*Drivers!AF4)</f>
        <v>179359.37850486528</v>
      </c>
      <c r="AF19" s="22">
        <f>(((Data!$AJ$7*'Intermediate calculations'!AF4)+Data!$AK$7)*Drivers!AG4)</f>
        <v>182797.81036752748</v>
      </c>
      <c r="AG19" s="22">
        <f>(((Data!$AJ$7*'Intermediate calculations'!AG4)+Data!$AK$7)*Drivers!AH4)</f>
        <v>192080.82071618913</v>
      </c>
      <c r="AH19" s="22">
        <f>(((Data!$AJ$7*'Intermediate calculations'!AH4)+Data!$AK$7)*Drivers!AI4)</f>
        <v>193585.61098289312</v>
      </c>
      <c r="AI19" s="22">
        <f>(((Data!$AJ$7*'Intermediate calculations'!AI4)+Data!$AK$7)*Drivers!AJ4)</f>
        <v>195180.15550713768</v>
      </c>
      <c r="AJ19" s="22">
        <f>(((Data!$AJ$7*'Intermediate calculations'!AJ4)+Data!$AK$7)*Drivers!AK4)</f>
        <v>196800.64842952884</v>
      </c>
      <c r="AK19" s="22">
        <f>(((Data!$AJ$7*'Intermediate calculations'!AK4)+Data!$AK$7)*Drivers!AL4)</f>
        <v>198506.49476564661</v>
      </c>
      <c r="AL19" s="22">
        <f>(((Data!$AJ$7*'Intermediate calculations'!AL4)+Data!$AK$7)*Drivers!AM4)</f>
        <v>200188.58419925286</v>
      </c>
      <c r="AM19" s="22">
        <f>(((Data!$AJ$7*'Intermediate calculations'!AM4)+Data!$AK$7)*Drivers!AN4)</f>
        <v>201179.51150160914</v>
      </c>
      <c r="AN19" s="22">
        <f>(((Data!$AJ$7*'Intermediate calculations'!AN4)+Data!$AK$7)*Drivers!AO4)</f>
        <v>202217.53676503443</v>
      </c>
      <c r="AO19" s="22">
        <f>(((Data!$AJ$7*'Intermediate calculations'!AO4)+Data!$AK$7)*Drivers!AP4)</f>
        <v>203196.51418350646</v>
      </c>
      <c r="AP19" s="22">
        <f>(((Data!$AJ$7*'Intermediate calculations'!AP4)+Data!$AK$7)*Drivers!AQ4)</f>
        <v>204147.6042839867</v>
      </c>
      <c r="AQ19" s="22">
        <f>(((Data!$AJ$7*'Intermediate calculations'!AQ4)+Data!$AK$7)*Drivers!AR4)</f>
        <v>205061.06398040644</v>
      </c>
      <c r="AR19" s="22">
        <f>(((Data!$AJ$7*'Intermediate calculations'!AR4)+Data!$AK$7)*Drivers!AS4)</f>
        <v>205247.38688121023</v>
      </c>
      <c r="AS19" s="22">
        <f>(((Data!$AJ$7*'Intermediate calculations'!AS4)+Data!$AK$7)*Drivers!AT4)</f>
        <v>205561.9006278892</v>
      </c>
      <c r="AT19" s="22">
        <f>(((Data!$AJ$7*'Intermediate calculations'!AT4)+Data!$AK$7)*Drivers!AU4)</f>
        <v>205654.95880354242</v>
      </c>
      <c r="AU19" s="22">
        <f>(((Data!$AJ$7*'Intermediate calculations'!AU4)+Data!$AK$7)*Drivers!AV4)</f>
        <v>205608.01146360306</v>
      </c>
      <c r="AV19" s="22">
        <f>(((Data!$AJ$7*'Intermediate calculations'!AV4)+Data!$AK$7)*Drivers!AW4)</f>
        <v>205402.02144958073</v>
      </c>
      <c r="AW19" s="22">
        <f>(((Data!$AJ$7*'Intermediate calculations'!AW4)+Data!$AK$7)*Drivers!AX4)</f>
        <v>204775.30053255789</v>
      </c>
      <c r="AX19" s="22">
        <f>(((Data!$AJ$7*'Intermediate calculations'!AX4)+Data!$AK$7)*Drivers!AY4)</f>
        <v>204041.5332318554</v>
      </c>
      <c r="AY19" s="22">
        <f>(((Data!$AJ$7*'Intermediate calculations'!AY4)+Data!$AK$7)*Drivers!AZ4)</f>
        <v>203284.6391779655</v>
      </c>
      <c r="AZ19" s="22">
        <f>(((Data!$AJ$7*'Intermediate calculations'!AZ4)+Data!$AK$7)*Drivers!BA4)</f>
        <v>202418.00465851353</v>
      </c>
      <c r="BA19" s="22">
        <f>(((Data!$AJ$7*'Intermediate calculations'!BA4)+Data!$AK$7)*Drivers!BB4)</f>
        <v>201374.05311961545</v>
      </c>
      <c r="BB19" s="22">
        <f>(((Data!$AJ$7*'Intermediate calculations'!BB4)+Data!$AK$7)*Drivers!BC4)</f>
        <v>199872.01070199002</v>
      </c>
      <c r="BC19" s="22">
        <f>(((Data!$AJ$7*'Intermediate calculations'!BC4)+Data!$AK$7)*Drivers!BD4)</f>
        <v>198232.07517320392</v>
      </c>
      <c r="BD19" s="22">
        <f>(((Data!$AJ$7*'Intermediate calculations'!BD4)+Data!$AK$7)*Drivers!BE4)</f>
        <v>196467.58172850244</v>
      </c>
      <c r="BE19" s="22">
        <f>(((Data!$AJ$7*'Intermediate calculations'!BE4)+Data!$AK$7)*Drivers!BF4)</f>
        <v>194554.19433828714</v>
      </c>
      <c r="BF19" s="22">
        <f>(((Data!$AJ$7*'Intermediate calculations'!BF4)+Data!$AK$7)*Drivers!BG4)</f>
        <v>192417.5553224578</v>
      </c>
      <c r="BG19" s="22">
        <f>(((Data!$AJ$7*'Intermediate calculations'!BG4)+Data!$AK$7)*Drivers!BH4)</f>
        <v>189728.89483337</v>
      </c>
      <c r="BH19" s="22">
        <f>(((Data!$AJ$7*'Intermediate calculations'!BH4)+Data!$AK$7)*Drivers!BI4)</f>
        <v>186846.97734036515</v>
      </c>
      <c r="BI19" s="22">
        <f>(((Data!$AJ$7*'Intermediate calculations'!BI4)+Data!$AK$7)*Drivers!BJ4)</f>
        <v>183921.68410890791</v>
      </c>
      <c r="BJ19" s="22">
        <f>(((Data!$AJ$7*'Intermediate calculations'!BJ4)+Data!$AK$7)*Drivers!BK4)</f>
        <v>180774.89193527825</v>
      </c>
      <c r="BK19" s="22">
        <f>(((Data!$AJ$7*'Intermediate calculations'!BK4)+Data!$AK$7)*Drivers!BL4)</f>
        <v>177397.35011820117</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3.1133963517856276E-3</v>
      </c>
      <c r="Z20" s="22">
        <f>Z19/Drivers!AA4</f>
        <v>3.1013004512654256E-3</v>
      </c>
      <c r="AA20" s="22">
        <f>AA19/Drivers!AB4</f>
        <v>3.0968978684761217E-3</v>
      </c>
      <c r="AB20" s="22">
        <f>AB19/Drivers!AC4</f>
        <v>3.1003699728249798E-3</v>
      </c>
      <c r="AC20" s="22">
        <f>AC19/Drivers!AD4</f>
        <v>3.1101163290070425E-3</v>
      </c>
      <c r="AD20" s="22">
        <f>AD19/Drivers!AE4</f>
        <v>3.1154358683292424E-3</v>
      </c>
      <c r="AE20" s="22">
        <f>AE19/Drivers!AF4</f>
        <v>3.1227693172377127E-3</v>
      </c>
      <c r="AF20" s="22">
        <f>AF19/Drivers!AG4</f>
        <v>3.1319765333252371E-3</v>
      </c>
      <c r="AG20" s="22">
        <f>AG19/Drivers!AH4</f>
        <v>3.2386454115933354E-3</v>
      </c>
      <c r="AH20" s="22">
        <f>AH19/Drivers!AI4</f>
        <v>3.2268570973278624E-3</v>
      </c>
      <c r="AI20" s="22">
        <f>AI19/Drivers!AJ4</f>
        <v>3.2164423635861984E-3</v>
      </c>
      <c r="AJ20" s="22">
        <f>AJ19/Drivers!AK4</f>
        <v>3.2062144381735202E-3</v>
      </c>
      <c r="AK20" s="22">
        <f>AK19/Drivers!AL4</f>
        <v>3.1971797249975295E-3</v>
      </c>
      <c r="AL20" s="22">
        <f>AL19/Drivers!AM4</f>
        <v>3.1875640367379403E-3</v>
      </c>
      <c r="AM20" s="22">
        <f>AM19/Drivers!AN4</f>
        <v>3.1721277100898622E-3</v>
      </c>
      <c r="AN20" s="22">
        <f>AN19/Drivers!AO4</f>
        <v>3.1573796453335792E-3</v>
      </c>
      <c r="AO20" s="22">
        <f>AO19/Drivers!AP4</f>
        <v>3.1417606868623053E-3</v>
      </c>
      <c r="AP20" s="22">
        <f>AP19/Drivers!AQ4</f>
        <v>3.1256810173164104E-3</v>
      </c>
      <c r="AQ20" s="22">
        <f>AQ19/Drivers!AR4</f>
        <v>3.1090585235673241E-3</v>
      </c>
      <c r="AR20" s="22">
        <f>AR19/Drivers!AS4</f>
        <v>3.0855452860267026E-3</v>
      </c>
      <c r="AS20" s="22">
        <f>AS19/Drivers!AT4</f>
        <v>3.0641093002800723E-3</v>
      </c>
      <c r="AT20" s="22">
        <f>AT19/Drivers!AU4</f>
        <v>3.0395802303247524E-3</v>
      </c>
      <c r="AU20" s="22">
        <f>AU19/Drivers!AV4</f>
        <v>3.0131455290180265E-3</v>
      </c>
      <c r="AV20" s="22">
        <f>AV19/Drivers!AW4</f>
        <v>2.9846702429500681E-3</v>
      </c>
      <c r="AW20" s="22">
        <f>AW19/Drivers!AX4</f>
        <v>2.9539301607339249E-3</v>
      </c>
      <c r="AX20" s="22">
        <f>AX19/Drivers!AY4</f>
        <v>2.9219752718295201E-3</v>
      </c>
      <c r="AY20" s="22">
        <f>AY19/Drivers!AZ4</f>
        <v>2.8899468195099014E-3</v>
      </c>
      <c r="AZ20" s="22">
        <f>AZ19/Drivers!BA4</f>
        <v>2.8567114704053731E-3</v>
      </c>
      <c r="BA20" s="22">
        <f>BA19/Drivers!BB4</f>
        <v>2.8213527582432989E-3</v>
      </c>
      <c r="BB20" s="22">
        <f>BB19/Drivers!BC4</f>
        <v>2.7829962920952675E-3</v>
      </c>
      <c r="BC20" s="22">
        <f>BC19/Drivers!BD4</f>
        <v>2.7431270348467988E-3</v>
      </c>
      <c r="BD20" s="22">
        <f>BD19/Drivers!BE4</f>
        <v>2.7019223495957099E-3</v>
      </c>
      <c r="BE20" s="22">
        <f>BE19/Drivers!BF4</f>
        <v>2.659115620013492E-3</v>
      </c>
      <c r="BF20" s="22">
        <f>BF19/Drivers!BG4</f>
        <v>2.6136587248364275E-3</v>
      </c>
      <c r="BG20" s="22">
        <f>BG19/Drivers!BH4</f>
        <v>2.5640772326963983E-3</v>
      </c>
      <c r="BH20" s="22">
        <f>BH19/Drivers!BI4</f>
        <v>2.5122958242959829E-3</v>
      </c>
      <c r="BI20" s="22">
        <f>BI19/Drivers!BJ4</f>
        <v>2.4603920124798727E-3</v>
      </c>
      <c r="BJ20" s="22">
        <f>BJ19/Drivers!BK4</f>
        <v>2.406033113307933E-3</v>
      </c>
      <c r="BK20" s="22">
        <f>BK19/Drivers!BL4</f>
        <v>2.3490737323313801E-3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3.1133963517856276</v>
      </c>
      <c r="Z21" s="22">
        <f t="shared" ref="Z21:BK21" si="7">Z20*1000</f>
        <v>3.1013004512654256</v>
      </c>
      <c r="AA21" s="22">
        <f t="shared" si="7"/>
        <v>3.0968978684761215</v>
      </c>
      <c r="AB21" s="22">
        <f t="shared" si="7"/>
        <v>3.1003699728249798</v>
      </c>
      <c r="AC21" s="22">
        <f t="shared" si="7"/>
        <v>3.1101163290070426</v>
      </c>
      <c r="AD21" s="22">
        <f t="shared" si="7"/>
        <v>3.1154358683292425</v>
      </c>
      <c r="AE21" s="22">
        <f t="shared" si="7"/>
        <v>3.1227693172377129</v>
      </c>
      <c r="AF21" s="22">
        <f t="shared" si="7"/>
        <v>3.1319765333252372</v>
      </c>
      <c r="AG21" s="22">
        <f t="shared" si="7"/>
        <v>3.2386454115933354</v>
      </c>
      <c r="AH21" s="22">
        <f t="shared" si="7"/>
        <v>3.2268570973278625</v>
      </c>
      <c r="AI21" s="22">
        <f t="shared" si="7"/>
        <v>3.2164423635861983</v>
      </c>
      <c r="AJ21" s="22">
        <f t="shared" si="7"/>
        <v>3.2062144381735203</v>
      </c>
      <c r="AK21" s="22">
        <f t="shared" si="7"/>
        <v>3.1971797249975293</v>
      </c>
      <c r="AL21" s="22">
        <f t="shared" si="7"/>
        <v>3.1875640367379403</v>
      </c>
      <c r="AM21" s="22">
        <f t="shared" si="7"/>
        <v>3.1721277100898622</v>
      </c>
      <c r="AN21" s="22">
        <f t="shared" si="7"/>
        <v>3.1573796453335792</v>
      </c>
      <c r="AO21" s="22">
        <f t="shared" si="7"/>
        <v>3.1417606868623054</v>
      </c>
      <c r="AP21" s="22">
        <f t="shared" si="7"/>
        <v>3.1256810173164102</v>
      </c>
      <c r="AQ21" s="22">
        <f t="shared" si="7"/>
        <v>3.1090585235673243</v>
      </c>
      <c r="AR21" s="22">
        <f t="shared" si="7"/>
        <v>3.0855452860267025</v>
      </c>
      <c r="AS21" s="22">
        <f t="shared" si="7"/>
        <v>3.0641093002800721</v>
      </c>
      <c r="AT21" s="22">
        <f t="shared" si="7"/>
        <v>3.0395802303247526</v>
      </c>
      <c r="AU21" s="22">
        <f t="shared" si="7"/>
        <v>3.0131455290180265</v>
      </c>
      <c r="AV21" s="22">
        <f t="shared" si="7"/>
        <v>2.984670242950068</v>
      </c>
      <c r="AW21" s="22">
        <f t="shared" si="7"/>
        <v>2.953930160733925</v>
      </c>
      <c r="AX21" s="22">
        <f t="shared" si="7"/>
        <v>2.92197527182952</v>
      </c>
      <c r="AY21" s="22">
        <f t="shared" si="7"/>
        <v>2.8899468195099014</v>
      </c>
      <c r="AZ21" s="22">
        <f t="shared" si="7"/>
        <v>2.8567114704053731</v>
      </c>
      <c r="BA21" s="22">
        <f t="shared" si="7"/>
        <v>2.8213527582432989</v>
      </c>
      <c r="BB21" s="22">
        <f t="shared" si="7"/>
        <v>2.7829962920952673</v>
      </c>
      <c r="BC21" s="22">
        <f t="shared" si="7"/>
        <v>2.7431270348467987</v>
      </c>
      <c r="BD21" s="22">
        <f t="shared" si="7"/>
        <v>2.7019223495957099</v>
      </c>
      <c r="BE21" s="22">
        <f t="shared" si="7"/>
        <v>2.659115620013492</v>
      </c>
      <c r="BF21" s="22">
        <f t="shared" si="7"/>
        <v>2.6136587248364274</v>
      </c>
      <c r="BG21" s="22">
        <f t="shared" si="7"/>
        <v>2.5640772326963983</v>
      </c>
      <c r="BH21" s="22">
        <f t="shared" si="7"/>
        <v>2.512295824295983</v>
      </c>
      <c r="BI21" s="22">
        <f t="shared" si="7"/>
        <v>2.4603920124798728</v>
      </c>
      <c r="BJ21" s="22">
        <f t="shared" si="7"/>
        <v>2.4060331133079331</v>
      </c>
      <c r="BK21" s="22">
        <f t="shared" si="7"/>
        <v>2.3490737323313802</v>
      </c>
    </row>
    <row r="22" spans="1:63" x14ac:dyDescent="0.25">
      <c r="A22" t="s">
        <v>340</v>
      </c>
      <c r="B22" t="s">
        <v>321</v>
      </c>
      <c r="C22" s="22">
        <f>C17*Constants!$H$26</f>
        <v>11040</v>
      </c>
      <c r="D22" s="22">
        <f>D17*Constants!$H$26</f>
        <v>12360</v>
      </c>
      <c r="E22" s="22">
        <f>E17*Constants!$H$26</f>
        <v>11940</v>
      </c>
      <c r="F22" s="22">
        <f>F17*Constants!$H$26</f>
        <v>11340</v>
      </c>
      <c r="G22" s="22">
        <f>G17*Constants!$H$26</f>
        <v>9360</v>
      </c>
      <c r="H22" s="22">
        <f>H17*Constants!$H$26</f>
        <v>7080</v>
      </c>
      <c r="I22" s="22">
        <f>I17*Constants!$H$26</f>
        <v>8580</v>
      </c>
      <c r="J22" s="22">
        <f>J17*Constants!$H$26</f>
        <v>8520</v>
      </c>
      <c r="K22" s="22">
        <f>K17*Constants!$H$26</f>
        <v>8700</v>
      </c>
      <c r="L22" s="22">
        <f>L17*Constants!$H$26</f>
        <v>9240</v>
      </c>
      <c r="M22" s="22">
        <f>M17*Constants!$H$26</f>
        <v>9780</v>
      </c>
      <c r="N22" s="22">
        <f>N17*Constants!$H$26</f>
        <v>9540</v>
      </c>
      <c r="O22" s="22">
        <f>O17*Constants!$H$26</f>
        <v>8760</v>
      </c>
      <c r="P22" s="22">
        <f>P17*Constants!$H$26</f>
        <v>8760</v>
      </c>
      <c r="Q22" s="22">
        <f>Q17*Constants!$H$26</f>
        <v>9180</v>
      </c>
      <c r="R22" s="22">
        <f>R17*Constants!$H$26</f>
        <v>10080</v>
      </c>
      <c r="S22" s="22">
        <f>S17*Constants!$H$26</f>
        <v>10560</v>
      </c>
      <c r="T22" s="22">
        <f>T17*Constants!$H$26</f>
        <v>12180</v>
      </c>
      <c r="U22" s="22">
        <f>U17*Constants!$H$26</f>
        <v>11340</v>
      </c>
      <c r="V22" s="22">
        <f>V17*Constants!$H$26</f>
        <v>10800</v>
      </c>
      <c r="W22" s="22">
        <f>W17*Constants!$H$26</f>
        <v>10440</v>
      </c>
      <c r="X22" s="22">
        <f>X17*Constants!$H$26</f>
        <v>9300</v>
      </c>
      <c r="Y22" s="22">
        <f>((Data!$AJ$8*'Intermediate calculations'!Y4)+Data!$AK$8)*Drivers!Z4</f>
        <v>10754.266238624054</v>
      </c>
      <c r="Z22" s="22">
        <f>((Data!$AJ$8*'Intermediate calculations'!Z4)+Data!$AK$8)*Drivers!AA4</f>
        <v>10915.572148245388</v>
      </c>
      <c r="AA22" s="22">
        <f>((Data!$AJ$8*'Intermediate calculations'!AA4)+Data!$AK$8)*Drivers!AB4</f>
        <v>11082.100421805508</v>
      </c>
      <c r="AB22" s="22">
        <f>((Data!$AJ$8*'Intermediate calculations'!AB4)+Data!$AK$8)*Drivers!AC4</f>
        <v>11254.0039647882</v>
      </c>
      <c r="AC22" s="22">
        <f>((Data!$AJ$8*'Intermediate calculations'!AC4)+Data!$AK$8)*Drivers!AD4</f>
        <v>11431.822504405256</v>
      </c>
      <c r="AD22" s="22">
        <f>((Data!$AJ$8*'Intermediate calculations'!AD4)+Data!$AK$8)*Drivers!AE4</f>
        <v>11616.653099457872</v>
      </c>
      <c r="AE22" s="22">
        <f>((Data!$AJ$8*'Intermediate calculations'!AE4)+Data!$AK$8)*Drivers!AF4</f>
        <v>11803.715966408305</v>
      </c>
      <c r="AF22" s="22">
        <f>((Data!$AJ$8*'Intermediate calculations'!AF4)+Data!$AK$8)*Drivers!AG4</f>
        <v>11993.632053941814</v>
      </c>
      <c r="AG22" s="22">
        <f>((Data!$AJ$8*'Intermediate calculations'!AG4)+Data!$AK$8)*Drivers!AH4</f>
        <v>12175.805123878094</v>
      </c>
      <c r="AH22" s="22">
        <f>((Data!$AJ$8*'Intermediate calculations'!AH4)+Data!$AK$8)*Drivers!AI4</f>
        <v>12317.341703913124</v>
      </c>
      <c r="AI22" s="22">
        <f>((Data!$AJ$8*'Intermediate calculations'!AI4)+Data!$AK$8)*Drivers!AJ4</f>
        <v>12460.190084264204</v>
      </c>
      <c r="AJ22" s="22">
        <f>((Data!$AJ$8*'Intermediate calculations'!AJ4)+Data!$AK$8)*Drivers!AK4</f>
        <v>12604.892088166815</v>
      </c>
      <c r="AK22" s="22">
        <f>((Data!$AJ$8*'Intermediate calculations'!AK4)+Data!$AK$8)*Drivers!AL4</f>
        <v>12751.125451422722</v>
      </c>
      <c r="AL22" s="22">
        <f>((Data!$AJ$8*'Intermediate calculations'!AL4)+Data!$AK$8)*Drivers!AM4</f>
        <v>12899.093907534943</v>
      </c>
      <c r="AM22" s="22">
        <f>((Data!$AJ$8*'Intermediate calculations'!AM4)+Data!$AK$8)*Drivers!AN4</f>
        <v>13027.852776632866</v>
      </c>
      <c r="AN22" s="22">
        <f>((Data!$AJ$8*'Intermediate calculations'!AN4)+Data!$AK$8)*Drivers!AO4</f>
        <v>13158.003094947195</v>
      </c>
      <c r="AO22" s="22">
        <f>((Data!$AJ$8*'Intermediate calculations'!AO4)+Data!$AK$8)*Drivers!AP4</f>
        <v>13289.320377229651</v>
      </c>
      <c r="AP22" s="22">
        <f>((Data!$AJ$8*'Intermediate calculations'!AP4)+Data!$AK$8)*Drivers!AQ4</f>
        <v>13422.169123111238</v>
      </c>
      <c r="AQ22" s="22">
        <f>((Data!$AJ$8*'Intermediate calculations'!AQ4)+Data!$AK$8)*Drivers!AR4</f>
        <v>13556.35618345325</v>
      </c>
      <c r="AR22" s="22">
        <f>((Data!$AJ$8*'Intermediate calculations'!AR4)+Data!$AK$8)*Drivers!AS4</f>
        <v>13674.993637994387</v>
      </c>
      <c r="AS22" s="22">
        <f>((Data!$AJ$8*'Intermediate calculations'!AS4)+Data!$AK$8)*Drivers!AT4</f>
        <v>13794.44843975157</v>
      </c>
      <c r="AT22" s="22">
        <f>((Data!$AJ$8*'Intermediate calculations'!AT4)+Data!$AK$8)*Drivers!AU4</f>
        <v>13915.16211556049</v>
      </c>
      <c r="AU22" s="22">
        <f>((Data!$AJ$8*'Intermediate calculations'!AU4)+Data!$AK$8)*Drivers!AV4</f>
        <v>14037.405263190683</v>
      </c>
      <c r="AV22" s="22">
        <f>((Data!$AJ$8*'Intermediate calculations'!AV4)+Data!$AK$8)*Drivers!AW4</f>
        <v>14160.790745955253</v>
      </c>
      <c r="AW22" s="22">
        <f>((Data!$AJ$8*'Intermediate calculations'!AW4)+Data!$AK$8)*Drivers!AX4</f>
        <v>14268.477177540302</v>
      </c>
      <c r="AX22" s="22">
        <f>((Data!$AJ$8*'Intermediate calculations'!AX4)+Data!$AK$8)*Drivers!AY4</f>
        <v>14376.997513817874</v>
      </c>
      <c r="AY22" s="22">
        <f>((Data!$AJ$8*'Intermediate calculations'!AY4)+Data!$AK$8)*Drivers!AZ4</f>
        <v>14486.617741305377</v>
      </c>
      <c r="AZ22" s="22">
        <f>((Data!$AJ$8*'Intermediate calculations'!AZ4)+Data!$AK$8)*Drivers!BA4</f>
        <v>14597.076903942272</v>
      </c>
      <c r="BA22" s="22">
        <f>((Data!$AJ$8*'Intermediate calculations'!BA4)+Data!$AK$8)*Drivers!BB4</f>
        <v>14708.501182354905</v>
      </c>
      <c r="BB22" s="22">
        <f>((Data!$AJ$8*'Intermediate calculations'!BB4)+Data!$AK$8)*Drivers!BC4</f>
        <v>14805.14153575401</v>
      </c>
      <c r="BC22" s="22">
        <f>((Data!$AJ$8*'Intermediate calculations'!BC4)+Data!$AK$8)*Drivers!BD4</f>
        <v>14902.462049952372</v>
      </c>
      <c r="BD22" s="22">
        <f>((Data!$AJ$8*'Intermediate calculations'!BD4)+Data!$AK$8)*Drivers!BE4</f>
        <v>15000.649166812873</v>
      </c>
      <c r="BE22" s="22">
        <f>((Data!$AJ$8*'Intermediate calculations'!BE4)+Data!$AK$8)*Drivers!BF4</f>
        <v>15099.536985504827</v>
      </c>
      <c r="BF22" s="22">
        <f>((Data!$AJ$8*'Intermediate calculations'!BF4)+Data!$AK$8)*Drivers!BG4</f>
        <v>15199.687031886426</v>
      </c>
      <c r="BG22" s="22">
        <f>((Data!$AJ$8*'Intermediate calculations'!BG4)+Data!$AK$8)*Drivers!BH4</f>
        <v>15283.960492770957</v>
      </c>
      <c r="BH22" s="22">
        <f>((Data!$AJ$8*'Intermediate calculations'!BH4)+Data!$AK$8)*Drivers!BI4</f>
        <v>15369.228832967679</v>
      </c>
      <c r="BI22" s="22">
        <f>((Data!$AJ$8*'Intermediate calculations'!BI4)+Data!$AK$8)*Drivers!BJ4</f>
        <v>15455.000848768655</v>
      </c>
      <c r="BJ22" s="22">
        <f>((Data!$AJ$8*'Intermediate calculations'!BJ4)+Data!$AK$8)*Drivers!BK4</f>
        <v>15541.397794589213</v>
      </c>
      <c r="BK22" s="22">
        <f>((Data!$AJ$8*'Intermediate calculations'!BK4)+Data!$AK$8)*Drivers!BL4</f>
        <v>15628.85962691332</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2.0552826065215583E-4</v>
      </c>
      <c r="Z23" s="22">
        <f>Z22/Drivers!AA4</f>
        <v>2.0555084641920362E-4</v>
      </c>
      <c r="AA23" s="22">
        <f>AA22/Drivers!AB4</f>
        <v>2.0555906703156085E-4</v>
      </c>
      <c r="AB23" s="22">
        <f>AB22/Drivers!AC4</f>
        <v>2.0555258383174796E-4</v>
      </c>
      <c r="AC23" s="22">
        <f>AC22/Drivers!AD4</f>
        <v>2.0553438519247134E-4</v>
      </c>
      <c r="AD23" s="22">
        <f>AD22/Drivers!AE4</f>
        <v>2.0552445241601273E-4</v>
      </c>
      <c r="AE23" s="22">
        <f>AE22/Drivers!AF4</f>
        <v>2.0551075921736026E-4</v>
      </c>
      <c r="AF23" s="22">
        <f>AF22/Drivers!AG4</f>
        <v>2.0549356727391098E-4</v>
      </c>
      <c r="AG23" s="22">
        <f>AG22/Drivers!AH4</f>
        <v>2.0529439248475093E-4</v>
      </c>
      <c r="AH23" s="22">
        <f>AH22/Drivers!AI4</f>
        <v>2.053164039190746E-4</v>
      </c>
      <c r="AI23" s="22">
        <f>AI22/Drivers!AJ4</f>
        <v>2.0533585056959567E-4</v>
      </c>
      <c r="AJ23" s="22">
        <f>AJ22/Drivers!AK4</f>
        <v>2.0535494840694701E-4</v>
      </c>
      <c r="AK23" s="22">
        <f>AK22/Drivers!AL4</f>
        <v>2.053718182486587E-4</v>
      </c>
      <c r="AL23" s="22">
        <f>AL22/Drivers!AM4</f>
        <v>2.0538977290153246E-4</v>
      </c>
      <c r="AM23" s="22">
        <f>AM22/Drivers!AN4</f>
        <v>2.0541859599553566E-4</v>
      </c>
      <c r="AN23" s="22">
        <f>AN22/Drivers!AO4</f>
        <v>2.0544613394977353E-4</v>
      </c>
      <c r="AO23" s="22">
        <f>AO22/Drivers!AP4</f>
        <v>2.0547529805847069E-4</v>
      </c>
      <c r="AP23" s="22">
        <f>AP22/Drivers!AQ4</f>
        <v>2.0550532241837366E-4</v>
      </c>
      <c r="AQ23" s="22">
        <f>AQ22/Drivers!AR4</f>
        <v>2.0553636035316347E-4</v>
      </c>
      <c r="AR23" s="22">
        <f>AR22/Drivers!AS4</f>
        <v>2.0558026485657311E-4</v>
      </c>
      <c r="AS23" s="22">
        <f>AS22/Drivers!AT4</f>
        <v>2.0562029066363929E-4</v>
      </c>
      <c r="AT23" s="22">
        <f>AT22/Drivers!AU4</f>
        <v>2.0566609195466219E-4</v>
      </c>
      <c r="AU23" s="22">
        <f>AU22/Drivers!AV4</f>
        <v>2.0571545148805902E-4</v>
      </c>
      <c r="AV23" s="22">
        <f>AV22/Drivers!AW4</f>
        <v>2.0576862125220148E-4</v>
      </c>
      <c r="AW23" s="22">
        <f>AW22/Drivers!AX4</f>
        <v>2.0582601990018178E-4</v>
      </c>
      <c r="AX23" s="22">
        <f>AX22/Drivers!AY4</f>
        <v>2.0588568686550013E-4</v>
      </c>
      <c r="AY23" s="22">
        <f>AY22/Drivers!AZ4</f>
        <v>2.0594549119026155E-4</v>
      </c>
      <c r="AZ23" s="22">
        <f>AZ22/Drivers!BA4</f>
        <v>2.0600754906279227E-4</v>
      </c>
      <c r="BA23" s="22">
        <f>BA22/Drivers!BB4</f>
        <v>2.0607357173176748E-4</v>
      </c>
      <c r="BB23" s="22">
        <f>BB22/Drivers!BC4</f>
        <v>2.0614519188173061E-4</v>
      </c>
      <c r="BC23" s="22">
        <f>BC22/Drivers!BD4</f>
        <v>2.0621963675295608E-4</v>
      </c>
      <c r="BD23" s="22">
        <f>BD22/Drivers!BE4</f>
        <v>2.0629657516864529E-4</v>
      </c>
      <c r="BE23" s="22">
        <f>BE22/Drivers!BF4</f>
        <v>2.063765049614546E-4</v>
      </c>
      <c r="BF23" s="22">
        <f>BF22/Drivers!BG4</f>
        <v>2.0646138320954123E-4</v>
      </c>
      <c r="BG23" s="22">
        <f>BG22/Drivers!BH4</f>
        <v>2.0655396300791888E-4</v>
      </c>
      <c r="BH23" s="22">
        <f>BH22/Drivers!BI4</f>
        <v>2.0665065054479016E-4</v>
      </c>
      <c r="BI23" s="22">
        <f>BI22/Drivers!BJ4</f>
        <v>2.067475666363712E-4</v>
      </c>
      <c r="BJ23" s="22">
        <f>BJ22/Drivers!BK4</f>
        <v>2.0684906692827764E-4</v>
      </c>
      <c r="BK23" s="22">
        <f>BK22/Drivers!BL4</f>
        <v>2.0695542290464949E-4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0.20552826065215582</v>
      </c>
      <c r="Z24" s="22">
        <f t="shared" ref="Z24" si="10">Z23*1000</f>
        <v>0.20555084641920363</v>
      </c>
      <c r="AA24" s="22">
        <f t="shared" ref="AA24" si="11">AA23*1000</f>
        <v>0.20555906703156085</v>
      </c>
      <c r="AB24" s="22">
        <f t="shared" ref="AB24" si="12">AB23*1000</f>
        <v>0.20555258383174796</v>
      </c>
      <c r="AC24" s="22">
        <f t="shared" ref="AC24" si="13">AC23*1000</f>
        <v>0.20553438519247136</v>
      </c>
      <c r="AD24" s="22">
        <f t="shared" ref="AD24" si="14">AD23*1000</f>
        <v>0.20552445241601272</v>
      </c>
      <c r="AE24" s="22">
        <f t="shared" ref="AE24" si="15">AE23*1000</f>
        <v>0.20551075921736026</v>
      </c>
      <c r="AF24" s="22">
        <f t="shared" ref="AF24" si="16">AF23*1000</f>
        <v>0.20549356727391099</v>
      </c>
      <c r="AG24" s="22">
        <f t="shared" ref="AG24" si="17">AG23*1000</f>
        <v>0.20529439248475093</v>
      </c>
      <c r="AH24" s="22">
        <f t="shared" ref="AH24" si="18">AH23*1000</f>
        <v>0.2053164039190746</v>
      </c>
      <c r="AI24" s="22">
        <f t="shared" ref="AI24" si="19">AI23*1000</f>
        <v>0.20533585056959566</v>
      </c>
      <c r="AJ24" s="22">
        <f t="shared" ref="AJ24" si="20">AJ23*1000</f>
        <v>0.20535494840694701</v>
      </c>
      <c r="AK24" s="22">
        <f t="shared" ref="AK24" si="21">AK23*1000</f>
        <v>0.20537181824865869</v>
      </c>
      <c r="AL24" s="22">
        <f t="shared" ref="AL24" si="22">AL23*1000</f>
        <v>0.20538977290153246</v>
      </c>
      <c r="AM24" s="22">
        <f t="shared" ref="AM24" si="23">AM23*1000</f>
        <v>0.20541859599553566</v>
      </c>
      <c r="AN24" s="22">
        <f t="shared" ref="AN24" si="24">AN23*1000</f>
        <v>0.20544613394977351</v>
      </c>
      <c r="AO24" s="22">
        <f t="shared" ref="AO24" si="25">AO23*1000</f>
        <v>0.2054752980584707</v>
      </c>
      <c r="AP24" s="22">
        <f t="shared" ref="AP24" si="26">AP23*1000</f>
        <v>0.20550532241837366</v>
      </c>
      <c r="AQ24" s="22">
        <f t="shared" ref="AQ24" si="27">AQ23*1000</f>
        <v>0.20553636035316347</v>
      </c>
      <c r="AR24" s="22">
        <f t="shared" ref="AR24" si="28">AR23*1000</f>
        <v>0.2055802648565731</v>
      </c>
      <c r="AS24" s="22">
        <f t="shared" ref="AS24" si="29">AS23*1000</f>
        <v>0.20562029066363929</v>
      </c>
      <c r="AT24" s="22">
        <f t="shared" ref="AT24" si="30">AT23*1000</f>
        <v>0.20566609195466221</v>
      </c>
      <c r="AU24" s="22">
        <f t="shared" ref="AU24" si="31">AU23*1000</f>
        <v>0.20571545148805903</v>
      </c>
      <c r="AV24" s="22">
        <f t="shared" ref="AV24" si="32">AV23*1000</f>
        <v>0.20576862125220149</v>
      </c>
      <c r="AW24" s="22">
        <f t="shared" ref="AW24" si="33">AW23*1000</f>
        <v>0.20582601990018179</v>
      </c>
      <c r="AX24" s="22">
        <f t="shared" ref="AX24" si="34">AX23*1000</f>
        <v>0.20588568686550013</v>
      </c>
      <c r="AY24" s="22">
        <f t="shared" ref="AY24" si="35">AY23*1000</f>
        <v>0.20594549119026156</v>
      </c>
      <c r="AZ24" s="22">
        <f t="shared" ref="AZ24" si="36">AZ23*1000</f>
        <v>0.20600754906279228</v>
      </c>
      <c r="BA24" s="22">
        <f t="shared" ref="BA24" si="37">BA23*1000</f>
        <v>0.20607357173176749</v>
      </c>
      <c r="BB24" s="22">
        <f t="shared" ref="BB24" si="38">BB23*1000</f>
        <v>0.20614519188173061</v>
      </c>
      <c r="BC24" s="22">
        <f t="shared" ref="BC24" si="39">BC23*1000</f>
        <v>0.20621963675295607</v>
      </c>
      <c r="BD24" s="22">
        <f t="shared" ref="BD24" si="40">BD23*1000</f>
        <v>0.20629657516864527</v>
      </c>
      <c r="BE24" s="22">
        <f t="shared" ref="BE24" si="41">BE23*1000</f>
        <v>0.2063765049614546</v>
      </c>
      <c r="BF24" s="22">
        <f t="shared" ref="BF24" si="42">BF23*1000</f>
        <v>0.20646138320954124</v>
      </c>
      <c r="BG24" s="22">
        <f t="shared" ref="BG24" si="43">BG23*1000</f>
        <v>0.20655396300791887</v>
      </c>
      <c r="BH24" s="22">
        <f t="shared" ref="BH24" si="44">BH23*1000</f>
        <v>0.20665065054479018</v>
      </c>
      <c r="BI24" s="22">
        <f t="shared" ref="BI24" si="45">BI23*1000</f>
        <v>0.2067475666363712</v>
      </c>
      <c r="BJ24" s="22">
        <f t="shared" ref="BJ24" si="46">BJ23*1000</f>
        <v>0.20684906692827765</v>
      </c>
      <c r="BK24" s="22">
        <f t="shared" ref="BK24" si="47">BK23*1000</f>
        <v>0.20695542290464949</v>
      </c>
    </row>
    <row r="25" spans="1:63" x14ac:dyDescent="0.25">
      <c r="A25" t="s">
        <v>819</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3.3189246124377836</v>
      </c>
      <c r="Z26" s="53">
        <f>(Z19+Z22)*ttokg/Drivers!AA4</f>
        <v>3.3068512976846289</v>
      </c>
      <c r="AA26" s="53">
        <f>(AA19+AA22)*ttokg/Drivers!AB4</f>
        <v>3.3024569355076827</v>
      </c>
      <c r="AB26" s="53">
        <f>(AB19+AB22)*ttokg/Drivers!AC4</f>
        <v>3.3059225566567276</v>
      </c>
      <c r="AC26" s="53">
        <f>(AC19+AC22)*ttokg/Drivers!AD4</f>
        <v>3.315650714199514</v>
      </c>
      <c r="AD26" s="53">
        <f>(AD19+AD22)*ttokg/Drivers!AE4</f>
        <v>3.3209603207452556</v>
      </c>
      <c r="AE26" s="53">
        <f>(AE19+AE22)*ttokg/Drivers!AF4</f>
        <v>3.3282800764550733</v>
      </c>
      <c r="AF26" s="53">
        <f>(AF19+AF22)*ttokg/Drivers!AG4</f>
        <v>3.3374701005991478</v>
      </c>
      <c r="AG26" s="53">
        <f>(AG19+AG22)*ttokg/Drivers!AH4</f>
        <v>3.4439398040780866</v>
      </c>
      <c r="AH26" s="53">
        <f>(AH19+AH22)*ttokg/Drivers!AI4</f>
        <v>3.432173501246937</v>
      </c>
      <c r="AI26" s="53">
        <f>(AI19+AI22)*ttokg/Drivers!AJ4</f>
        <v>3.4217782141557938</v>
      </c>
      <c r="AJ26" s="53">
        <f>(AJ19+AJ22)*ttokg/Drivers!AK4</f>
        <v>3.4115693865804673</v>
      </c>
      <c r="AK26" s="53">
        <f>(AK19+AK22)*ttokg/Drivers!AL4</f>
        <v>3.4025515432461888</v>
      </c>
      <c r="AL26" s="53">
        <f>(AL19+AL22)*ttokg/Drivers!AM4</f>
        <v>3.3929538096394727</v>
      </c>
      <c r="AM26" s="53">
        <f>(AM19+AM22)*ttokg/Drivers!AN4</f>
        <v>3.3775463060853981</v>
      </c>
      <c r="AN26" s="53">
        <f>(AN19+AN22)*ttokg/Drivers!AO4</f>
        <v>3.3628257792833529</v>
      </c>
      <c r="AO26" s="53">
        <f>(AO19+AO22)*ttokg/Drivers!AP4</f>
        <v>3.347235984920776</v>
      </c>
      <c r="AP26" s="53">
        <f>(AP19+AP22)*ttokg/Drivers!AQ4</f>
        <v>3.3311863397347836</v>
      </c>
      <c r="AQ26" s="53">
        <f>(AQ19+AQ22)*ttokg/Drivers!AR4</f>
        <v>3.314594883920488</v>
      </c>
      <c r="AR26" s="53">
        <f>(AR19+AR22)*ttokg/Drivers!AS4</f>
        <v>3.2911255508832755</v>
      </c>
      <c r="AS26" s="53">
        <f>(AS19+AS22)*ttokg/Drivers!AT4</f>
        <v>3.2697295909437116</v>
      </c>
      <c r="AT26" s="53">
        <f>(AT19+AT22)*ttokg/Drivers!AU4</f>
        <v>3.2452463222794146</v>
      </c>
      <c r="AU26" s="53">
        <f>(AU19+AU22)*ttokg/Drivers!AV4</f>
        <v>3.218860980506085</v>
      </c>
      <c r="AV26" s="53">
        <f>(AV19+AV22)*ttokg/Drivers!AW4</f>
        <v>3.1904388642022696</v>
      </c>
      <c r="AW26" s="53">
        <f>(AW19+AW22)*ttokg/Drivers!AX4</f>
        <v>3.1597561806341066</v>
      </c>
      <c r="AX26" s="53">
        <f>(AX19+AX22)*ttokg/Drivers!AY4</f>
        <v>3.1278609586950208</v>
      </c>
      <c r="AY26" s="53">
        <f>(AY19+AY22)*ttokg/Drivers!AZ4</f>
        <v>3.095892310700163</v>
      </c>
      <c r="AZ26" s="53">
        <f>(AZ19+AZ22)*ttokg/Drivers!BA4</f>
        <v>3.0627190194681657</v>
      </c>
      <c r="BA26" s="53">
        <f>(BA19+BA22)*ttokg/Drivers!BB4</f>
        <v>3.0274263299750661</v>
      </c>
      <c r="BB26" s="53">
        <f>(BB19+BB22)*ttokg/Drivers!BC4</f>
        <v>2.9891414839769976</v>
      </c>
      <c r="BC26" s="53">
        <f>(BC19+BC22)*ttokg/Drivers!BD4</f>
        <v>2.9493466715997547</v>
      </c>
      <c r="BD26" s="53">
        <f>(BD19+BD22)*ttokg/Drivers!BE4</f>
        <v>2.9082189247643546</v>
      </c>
      <c r="BE26" s="53">
        <f>(BE19+BE22)*ttokg/Drivers!BF4</f>
        <v>2.8654921249749465</v>
      </c>
      <c r="BF26" s="53">
        <f>(BF19+BF22)*ttokg/Drivers!BG4</f>
        <v>2.8201201080459688</v>
      </c>
      <c r="BG26" s="53">
        <f>(BG19+BG22)*ttokg/Drivers!BH4</f>
        <v>2.770631195704317</v>
      </c>
      <c r="BH26" s="53">
        <f>(BH19+BH22)*ttokg/Drivers!BI4</f>
        <v>2.7189464748407728</v>
      </c>
      <c r="BI26" s="53">
        <f>(BI19+BI22)*ttokg/Drivers!BJ4</f>
        <v>2.6671395791162436</v>
      </c>
      <c r="BJ26" s="53">
        <f>(BJ19+BJ22)*ttokg/Drivers!BK4</f>
        <v>2.6128821802362112</v>
      </c>
      <c r="BK26" s="53">
        <f>(BK19+BK22)*ttokg/Drivers!BL4</f>
        <v>2.5560291552360299</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138731.96958092964</v>
      </c>
      <c r="Z27" s="22">
        <f>((Data!$AJ$23*'Intermediate calculations'!Z19)+Data!$AK$23)</f>
        <v>141020.71465208026</v>
      </c>
      <c r="AA27" s="22">
        <f>((Data!$AJ$23*'Intermediate calculations'!AA19)+Data!$AK$23)</f>
        <v>143932.67744603482</v>
      </c>
      <c r="AB27" s="22">
        <f>((Data!$AJ$23*'Intermediate calculations'!AB19)+Data!$AK$23)</f>
        <v>147508.03080173713</v>
      </c>
      <c r="AC27" s="22">
        <f>((Data!$AJ$23*'Intermediate calculations'!AC19)+Data!$AK$23)</f>
        <v>151666.31114682832</v>
      </c>
      <c r="AD27" s="22">
        <f>((Data!$AJ$23*'Intermediate calculations'!AD19)+Data!$AK$23)</f>
        <v>155653.3288614254</v>
      </c>
      <c r="AE27" s="22">
        <f>((Data!$AJ$23*'Intermediate calculations'!AE19)+Data!$AK$23)</f>
        <v>159849.21783110098</v>
      </c>
      <c r="AF27" s="22">
        <f>((Data!$AJ$23*'Intermediate calculations'!AF19)+Data!$AK$23)</f>
        <v>164262.96757654773</v>
      </c>
      <c r="AG27" s="22">
        <f>((Data!$AJ$23*'Intermediate calculations'!AG19)+Data!$AK$23)</f>
        <v>176179.12185847719</v>
      </c>
      <c r="AH27" s="22">
        <f>((Data!$AJ$23*'Intermediate calculations'!AH19)+Data!$AK$23)</f>
        <v>178110.74880991929</v>
      </c>
      <c r="AI27" s="22">
        <f>((Data!$AJ$23*'Intermediate calculations'!AI19)+Data!$AK$23)</f>
        <v>180157.58898855199</v>
      </c>
      <c r="AJ27" s="22">
        <f>((Data!$AJ$23*'Intermediate calculations'!AJ19)+Data!$AK$23)</f>
        <v>182237.73787891402</v>
      </c>
      <c r="AK27" s="22">
        <f>((Data!$AJ$23*'Intermediate calculations'!AK19)+Data!$AK$23)</f>
        <v>184427.45084474888</v>
      </c>
      <c r="AL27" s="22">
        <f>((Data!$AJ$23*'Intermediate calculations'!AL19)+Data!$AK$23)</f>
        <v>186586.66821648704</v>
      </c>
      <c r="AM27" s="22">
        <f>((Data!$AJ$23*'Intermediate calculations'!AM19)+Data!$AK$23)</f>
        <v>187858.67397470059</v>
      </c>
      <c r="AN27" s="22">
        <f>((Data!$AJ$23*'Intermediate calculations'!AN19)+Data!$AK$23)</f>
        <v>189191.13712220744</v>
      </c>
      <c r="AO27" s="22">
        <f>((Data!$AJ$23*'Intermediate calculations'!AO19)+Data!$AK$23)</f>
        <v>190447.8033887402</v>
      </c>
      <c r="AP27" s="22">
        <f>((Data!$AJ$23*'Intermediate calculations'!AP19)+Data!$AK$23)</f>
        <v>191668.67204531477</v>
      </c>
      <c r="AQ27" s="22">
        <f>((Data!$AJ$23*'Intermediate calculations'!AQ19)+Data!$AK$23)</f>
        <v>192841.23636055671</v>
      </c>
      <c r="AR27" s="22">
        <f>((Data!$AJ$23*'Intermediate calculations'!AR19)+Data!$AK$23)</f>
        <v>193080.41011441927</v>
      </c>
      <c r="AS27" s="22">
        <f>((Data!$AJ$23*'Intermediate calculations'!AS19)+Data!$AK$23)</f>
        <v>193484.13629681597</v>
      </c>
      <c r="AT27" s="22">
        <f>((Data!$AJ$23*'Intermediate calculations'!AT19)+Data!$AK$23)</f>
        <v>193603.59060491537</v>
      </c>
      <c r="AU27" s="22">
        <f>((Data!$AJ$23*'Intermediate calculations'!AU19)+Data!$AK$23)</f>
        <v>193543.32656072799</v>
      </c>
      <c r="AV27" s="22">
        <f>((Data!$AJ$23*'Intermediate calculations'!AV19)+Data!$AK$23)</f>
        <v>193278.90707874592</v>
      </c>
      <c r="AW27" s="22">
        <f>((Data!$AJ$23*'Intermediate calculations'!AW19)+Data!$AK$23)</f>
        <v>192474.41555514946</v>
      </c>
      <c r="AX27" s="22">
        <f>((Data!$AJ$23*'Intermediate calculations'!AX19)+Data!$AK$23)</f>
        <v>191532.51373302491</v>
      </c>
      <c r="AY27" s="22">
        <f>((Data!$AJ$23*'Intermediate calculations'!AY19)+Data!$AK$23)</f>
        <v>190560.92520920865</v>
      </c>
      <c r="AZ27" s="22">
        <f>((Data!$AJ$23*'Intermediate calculations'!AZ19)+Data!$AK$23)</f>
        <v>189448.46812341813</v>
      </c>
      <c r="BA27" s="22">
        <f>((Data!$AJ$23*'Intermediate calculations'!BA19)+Data!$AK$23)</f>
        <v>188108.39770087888</v>
      </c>
      <c r="BB27" s="22">
        <f>((Data!$AJ$23*'Intermediate calculations'!BB19)+Data!$AK$23)</f>
        <v>186180.29803124882</v>
      </c>
      <c r="BC27" s="22">
        <f>((Data!$AJ$23*'Intermediate calculations'!BC19)+Data!$AK$23)</f>
        <v>184075.19160138792</v>
      </c>
      <c r="BD27" s="22">
        <f>((Data!$AJ$23*'Intermediate calculations'!BD19)+Data!$AK$23)</f>
        <v>181810.19616059889</v>
      </c>
      <c r="BE27" s="22">
        <f>((Data!$AJ$23*'Intermediate calculations'!BE19)+Data!$AK$23)</f>
        <v>179354.07271717399</v>
      </c>
      <c r="BF27" s="22">
        <f>((Data!$AJ$23*'Intermediate calculations'!BF19)+Data!$AK$23)</f>
        <v>176611.37189048764</v>
      </c>
      <c r="BG27" s="22">
        <f>((Data!$AJ$23*'Intermediate calculations'!BG19)+Data!$AK$23)</f>
        <v>173160.06762642233</v>
      </c>
      <c r="BH27" s="22">
        <f>((Data!$AJ$23*'Intermediate calculations'!BH19)+Data!$AK$23)</f>
        <v>169460.68863355197</v>
      </c>
      <c r="BI27" s="22">
        <f>((Data!$AJ$23*'Intermediate calculations'!BI19)+Data!$AK$23)</f>
        <v>165705.63028968681</v>
      </c>
      <c r="BJ27" s="22">
        <f>((Data!$AJ$23*'Intermediate calculations'!BJ19)+Data!$AK$23)</f>
        <v>161666.24439806759</v>
      </c>
      <c r="BK27" s="22">
        <f>((Data!$AJ$23*'Intermediate calculations'!BK19)+Data!$AK$23)</f>
        <v>157330.65627801756</v>
      </c>
    </row>
    <row r="28" spans="1:63" x14ac:dyDescent="0.25">
      <c r="A28" t="s">
        <v>818</v>
      </c>
      <c r="B28" t="s">
        <v>817</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160.48334197684562</v>
      </c>
      <c r="Z28" s="22">
        <f>((Data!$AJ$24*LN('Intermediate calculations'!Z2))+Data!$AK$24)</f>
        <v>156.00341360157026</v>
      </c>
      <c r="AA28" s="22">
        <f>((Data!$AJ$24*LN('Intermediate calculations'!AA2))+Data!$AK$24)</f>
        <v>151.79516775508034</v>
      </c>
      <c r="AB28" s="22">
        <f>((Data!$AJ$24*LN('Intermediate calculations'!AB2))+Data!$AK$24)</f>
        <v>147.82752803334756</v>
      </c>
      <c r="AC28" s="22">
        <f>((Data!$AJ$24*LN('Intermediate calculations'!AC2))+Data!$AK$24)</f>
        <v>144.07446281785113</v>
      </c>
      <c r="AD28" s="22">
        <f>((Data!$AJ$24*LN('Intermediate calculations'!AD2))+Data!$AK$24)</f>
        <v>140.51394917517999</v>
      </c>
      <c r="AE28" s="22">
        <f>((Data!$AJ$24*LN('Intermediate calculations'!AE2))+Data!$AK$24)</f>
        <v>137.12718980969868</v>
      </c>
      <c r="AF28" s="22">
        <f>((Data!$AJ$24*LN('Intermediate calculations'!AF2))+Data!$AK$24)</f>
        <v>133.8980123450219</v>
      </c>
      <c r="AG28" s="22">
        <f>((Data!$AJ$24*LN('Intermediate calculations'!AG2))+Data!$AK$24)</f>
        <v>130.8124022479515</v>
      </c>
      <c r="AH28" s="22">
        <f>((Data!$AJ$24*LN('Intermediate calculations'!AH2))+Data!$AK$24)</f>
        <v>127.8581352316819</v>
      </c>
      <c r="AI28" s="22">
        <f>((Data!$AJ$24*LN('Intermediate calculations'!AI2))+Data!$AK$24)</f>
        <v>125.02448474878972</v>
      </c>
      <c r="AJ28" s="22">
        <f>((Data!$AJ$24*LN('Intermediate calculations'!AJ2))+Data!$AK$24)</f>
        <v>122.30198688771563</v>
      </c>
      <c r="AK28" s="22">
        <f>((Data!$AJ$24*LN('Intermediate calculations'!AK2))+Data!$AK$24)</f>
        <v>119.6822496634592</v>
      </c>
      <c r="AL28" s="22">
        <f>((Data!$AJ$24*LN('Intermediate calculations'!AL2))+Data!$AK$24)</f>
        <v>117.15779700803304</v>
      </c>
      <c r="AM28" s="22">
        <f>((Data!$AJ$24*LN('Intermediate calculations'!AM2))+Data!$AK$24)</f>
        <v>114.72194014956446</v>
      </c>
      <c r="AN28" s="22">
        <f>((Data!$AJ$24*LN('Intermediate calculations'!AN2))+Data!$AK$24)</f>
        <v>112.36867080529163</v>
      </c>
      <c r="AO28" s="22">
        <f>((Data!$AJ$24*LN('Intermediate calculations'!AO2))+Data!$AK$24)</f>
        <v>110.09257189419569</v>
      </c>
      <c r="AP28" s="22">
        <f>((Data!$AJ$24*LN('Intermediate calculations'!AP2))+Data!$AK$24)</f>
        <v>107.88874243001626</v>
      </c>
      <c r="AQ28" s="22">
        <f>((Data!$AJ$24*LN('Intermediate calculations'!AQ2))+Data!$AK$24)</f>
        <v>105.75273397513357</v>
      </c>
      <c r="AR28" s="22">
        <f>((Data!$AJ$24*LN('Intermediate calculations'!AR2))+Data!$AK$24)</f>
        <v>103.68049658352635</v>
      </c>
      <c r="AS28" s="22">
        <f>((Data!$AJ$24*LN('Intermediate calculations'!AS2))+Data!$AK$24)</f>
        <v>101.66833258164277</v>
      </c>
      <c r="AT28" s="22">
        <f>((Data!$AJ$24*LN('Intermediate calculations'!AT2))+Data!$AK$24)</f>
        <v>99.712856861793597</v>
      </c>
      <c r="AU28" s="22">
        <f>((Data!$AJ$24*LN('Intermediate calculations'!AU2))+Data!$AK$24)</f>
        <v>97.810962617004094</v>
      </c>
      <c r="AV28" s="22">
        <f>((Data!$AJ$24*LN('Intermediate calculations'!AV2))+Data!$AK$24)</f>
        <v>95.959791646297134</v>
      </c>
      <c r="AW28" s="22">
        <f>((Data!$AJ$24*LN('Intermediate calculations'!AW2))+Data!$AK$24)</f>
        <v>94.156708517827326</v>
      </c>
      <c r="AX28" s="22">
        <f>((Data!$AJ$24*LN('Intermediate calculations'!AX2))+Data!$AK$24)</f>
        <v>92.399278003626023</v>
      </c>
      <c r="AY28" s="22">
        <f>((Data!$AJ$24*LN('Intermediate calculations'!AY2))+Data!$AK$24)</f>
        <v>90.685245301087207</v>
      </c>
      <c r="AZ28" s="22">
        <f>((Data!$AJ$24*LN('Intermediate calculations'!AZ2))+Data!$AK$24)</f>
        <v>89.012518638144684</v>
      </c>
      <c r="BA28" s="22">
        <f>((Data!$AJ$24*LN('Intermediate calculations'!BA2))+Data!$AK$24)</f>
        <v>87.379153925501726</v>
      </c>
      <c r="BB28" s="22">
        <f>((Data!$AJ$24*LN('Intermediate calculations'!BB2))+Data!$AK$24)</f>
        <v>85.783341173467932</v>
      </c>
      <c r="BC28" s="22">
        <f>((Data!$AJ$24*LN('Intermediate calculations'!BC2))+Data!$AK$24)</f>
        <v>84.223392435403298</v>
      </c>
      <c r="BD28" s="22">
        <f>((Data!$AJ$24*LN('Intermediate calculations'!BD2))+Data!$AK$24)</f>
        <v>82.697731076397474</v>
      </c>
      <c r="BE28" s="22">
        <f>((Data!$AJ$24*LN('Intermediate calculations'!BE2))+Data!$AK$24)</f>
        <v>81.204882196137021</v>
      </c>
      <c r="BF28" s="22">
        <f>((Data!$AJ$24*LN('Intermediate calculations'!BF2))+Data!$AK$24)</f>
        <v>79.743464060127906</v>
      </c>
      <c r="BG28" s="22">
        <f>((Data!$AJ$24*LN('Intermediate calculations'!BG2))+Data!$AK$24)</f>
        <v>78.312180414495856</v>
      </c>
      <c r="BH28" s="22">
        <f>((Data!$AJ$24*LN('Intermediate calculations'!BH2))+Data!$AK$24)</f>
        <v>76.909813577235752</v>
      </c>
      <c r="BI28" s="22">
        <f>((Data!$AJ$24*LN('Intermediate calculations'!BI2))+Data!$AK$24)</f>
        <v>75.535218213638018</v>
      </c>
      <c r="BJ28" s="22">
        <f>((Data!$AJ$24*LN('Intermediate calculations'!BJ2))+Data!$AK$24)</f>
        <v>74.187315716161663</v>
      </c>
      <c r="BK28" s="22">
        <f>((Data!$AJ$24*LN('Intermediate calculations'!BK2))+Data!$AK$24)</f>
        <v>72.865089119659842</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234033.37478586237</v>
      </c>
      <c r="Z29" s="22">
        <f>((Data!$AJ$9*'Intermediate calculations'!Z4)+Data!$AK$9)*Drivers!AA4</f>
        <v>240808.75493069805</v>
      </c>
      <c r="AA29" s="22">
        <f>((Data!$AJ$9*'Intermediate calculations'!AA4)+Data!$AK$9)*Drivers!AB4</f>
        <v>245688.88180760006</v>
      </c>
      <c r="AB29" s="22">
        <f>((Data!$AJ$9*'Intermediate calculations'!AB4)+Data!$AK$9)*Drivers!AC4</f>
        <v>248533.83042109854</v>
      </c>
      <c r="AC29" s="22">
        <f>((Data!$AJ$9*'Intermediate calculations'!AC4)+Data!$AK$9)*Drivers!AD4</f>
        <v>249705.62043620271</v>
      </c>
      <c r="AD29" s="22">
        <f>((Data!$AJ$9*'Intermediate calculations'!AD4)+Data!$AK$9)*Drivers!AE4</f>
        <v>252214.59753323073</v>
      </c>
      <c r="AE29" s="22">
        <f>((Data!$AJ$9*'Intermediate calculations'!AE4)+Data!$AK$9)*Drivers!AF4</f>
        <v>254134.96291730957</v>
      </c>
      <c r="AF29" s="22">
        <f>((Data!$AJ$9*'Intermediate calculations'!AF4)+Data!$AK$9)*Drivers!AG4</f>
        <v>255492.10926663943</v>
      </c>
      <c r="AG29" s="22">
        <f>((Data!$AJ$9*'Intermediate calculations'!AG4)+Data!$AK$9)*Drivers!AH4</f>
        <v>227209.80128836507</v>
      </c>
      <c r="AH29" s="22">
        <f>((Data!$AJ$9*'Intermediate calculations'!AH4)+Data!$AK$9)*Drivers!AI4</f>
        <v>233449.83900512938</v>
      </c>
      <c r="AI29" s="22">
        <f>((Data!$AJ$9*'Intermediate calculations'!AI4)+Data!$AK$9)*Drivers!AJ4</f>
        <v>239372.97688232691</v>
      </c>
      <c r="AJ29" s="22">
        <f>((Data!$AJ$9*'Intermediate calculations'!AJ4)+Data!$AK$9)*Drivers!AK4</f>
        <v>245346.98610518157</v>
      </c>
      <c r="AK29" s="22">
        <f>((Data!$AJ$9*'Intermediate calculations'!AK4)+Data!$AK$9)*Drivers!AL4</f>
        <v>251047.06883582394</v>
      </c>
      <c r="AL29" s="22">
        <f>((Data!$AJ$9*'Intermediate calculations'!AL4)+Data!$AK$9)*Drivers!AM4</f>
        <v>257032.27283911285</v>
      </c>
      <c r="AM29" s="22">
        <f>((Data!$AJ$9*'Intermediate calculations'!AM4)+Data!$AK$9)*Drivers!AN4</f>
        <v>264577.57628276135</v>
      </c>
      <c r="AN29" s="22">
        <f>((Data!$AJ$9*'Intermediate calculations'!AN4)+Data!$AK$9)*Drivers!AO4</f>
        <v>272024.53765499772</v>
      </c>
      <c r="AO29" s="22">
        <f>((Data!$AJ$9*'Intermediate calculations'!AO4)+Data!$AK$9)*Drivers!AP4</f>
        <v>279876.16593108769</v>
      </c>
      <c r="AP29" s="22">
        <f>((Data!$AJ$9*'Intermediate calculations'!AP4)+Data!$AK$9)*Drivers!AQ4</f>
        <v>288013.65368610038</v>
      </c>
      <c r="AQ29" s="22">
        <f>((Data!$AJ$9*'Intermediate calculations'!AQ4)+Data!$AK$9)*Drivers!AR4</f>
        <v>296466.49672738521</v>
      </c>
      <c r="AR29" s="22">
        <f>((Data!$AJ$9*'Intermediate calculations'!AR4)+Data!$AK$9)*Drivers!AS4</f>
        <v>307010.98351462965</v>
      </c>
      <c r="AS29" s="22">
        <f>((Data!$AJ$9*'Intermediate calculations'!AS4)+Data!$AK$9)*Drivers!AT4</f>
        <v>317000.78363393346</v>
      </c>
      <c r="AT29" s="22">
        <f>((Data!$AJ$9*'Intermediate calculations'!AT4)+Data!$AK$9)*Drivers!AU4</f>
        <v>328206.95321362477</v>
      </c>
      <c r="AU29" s="22">
        <f>((Data!$AJ$9*'Intermediate calculations'!AU4)+Data!$AK$9)*Drivers!AV4</f>
        <v>340253.01672315923</v>
      </c>
      <c r="AV29" s="22">
        <f>((Data!$AJ$9*'Intermediate calculations'!AV4)+Data!$AK$9)*Drivers!AW4</f>
        <v>353195.66516915004</v>
      </c>
      <c r="AW29" s="22">
        <f>((Data!$AJ$9*'Intermediate calculations'!AW4)+Data!$AK$9)*Drivers!AX4</f>
        <v>366700.8771795514</v>
      </c>
      <c r="AX29" s="22">
        <f>((Data!$AJ$9*'Intermediate calculations'!AX4)+Data!$AK$9)*Drivers!AY4</f>
        <v>380815.83632195601</v>
      </c>
      <c r="AY29" s="22">
        <f>((Data!$AJ$9*'Intermediate calculations'!AY4)+Data!$AK$9)*Drivers!AZ4</f>
        <v>395151.4137213467</v>
      </c>
      <c r="AZ29" s="22">
        <f>((Data!$AJ$9*'Intermediate calculations'!AZ4)+Data!$AK$9)*Drivers!BA4</f>
        <v>410110.5419012559</v>
      </c>
      <c r="BA29" s="22">
        <f>((Data!$AJ$9*'Intermediate calculations'!BA4)+Data!$AK$9)*Drivers!BB4</f>
        <v>426039.4623786016</v>
      </c>
      <c r="BB29" s="22">
        <f>((Data!$AJ$9*'Intermediate calculations'!BB4)+Data!$AK$9)*Drivers!BC4</f>
        <v>442804.06656555214</v>
      </c>
      <c r="BC29" s="22">
        <f>((Data!$AJ$9*'Intermediate calculations'!BC4)+Data!$AK$9)*Drivers!BD4</f>
        <v>460316.04227188963</v>
      </c>
      <c r="BD29" s="22">
        <f>((Data!$AJ$9*'Intermediate calculations'!BD4)+Data!$AK$9)*Drivers!BE4</f>
        <v>478527.48882557813</v>
      </c>
      <c r="BE29" s="22">
        <f>((Data!$AJ$9*'Intermediate calculations'!BE4)+Data!$AK$9)*Drivers!BF4</f>
        <v>497542.67179675645</v>
      </c>
      <c r="BF29" s="22">
        <f>((Data!$AJ$9*'Intermediate calculations'!BF4)+Data!$AK$9)*Drivers!BG4</f>
        <v>517783.42666066607</v>
      </c>
      <c r="BG29" s="22">
        <f>((Data!$AJ$9*'Intermediate calculations'!BG4)+Data!$AK$9)*Drivers!BH4</f>
        <v>539218.58811705827</v>
      </c>
      <c r="BH29" s="22">
        <f>((Data!$AJ$9*'Intermediate calculations'!BH4)+Data!$AK$9)*Drivers!BI4</f>
        <v>561705.21345793456</v>
      </c>
      <c r="BI29" s="22">
        <f>((Data!$AJ$9*'Intermediate calculations'!BI4)+Data!$AK$9)*Drivers!BJ4</f>
        <v>584454.93231612898</v>
      </c>
      <c r="BJ29" s="22">
        <f>((Data!$AJ$9*'Intermediate calculations'!BJ4)+Data!$AK$9)*Drivers!BK4</f>
        <v>608359.96853118052</v>
      </c>
      <c r="BK29" s="22">
        <f>((Data!$AJ$9*'Intermediate calculations'!BK4)+Data!$AK$9)*Drivers!BL4</f>
        <v>633508.56940588297</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4.4726875257689889</v>
      </c>
      <c r="Z30" s="53">
        <f>Z29*ttokg/Drivers!AA4</f>
        <v>4.5346632067395687</v>
      </c>
      <c r="AA30" s="53">
        <f>AA29*ttokg/Drivers!AB4</f>
        <v>4.557220689412377</v>
      </c>
      <c r="AB30" s="53">
        <f>AB29*ttokg/Drivers!AC4</f>
        <v>4.5394306926228039</v>
      </c>
      <c r="AC30" s="53">
        <f>AC29*ttokg/Drivers!AD4</f>
        <v>4.4894933555592003</v>
      </c>
      <c r="AD30" s="53">
        <f>AD29*ttokg/Drivers!AE4</f>
        <v>4.4622376691063783</v>
      </c>
      <c r="AE30" s="53">
        <f>AE29*ttokg/Drivers!AF4</f>
        <v>4.4246633281793573</v>
      </c>
      <c r="AF30" s="53">
        <f>AF29*ttokg/Drivers!AG4</f>
        <v>4.3774883794506882</v>
      </c>
      <c r="AG30" s="53">
        <f>AG29*ttokg/Drivers!AH4</f>
        <v>3.8309497932584442</v>
      </c>
      <c r="AH30" s="53">
        <f>AH29*ttokg/Drivers!AI4</f>
        <v>3.8913494966850481</v>
      </c>
      <c r="AI30" s="53">
        <f>AI29*ttokg/Drivers!AJ4</f>
        <v>3.9447113951802328</v>
      </c>
      <c r="AJ30" s="53">
        <f>AJ29*ttokg/Drivers!AK4</f>
        <v>3.9971161451455917</v>
      </c>
      <c r="AK30" s="53">
        <f>AK29*ttokg/Drivers!AL4</f>
        <v>4.0434072419118658</v>
      </c>
      <c r="AL30" s="53">
        <f>AL29*ttokg/Drivers!AM4</f>
        <v>4.092675076654186</v>
      </c>
      <c r="AM30" s="53">
        <f>AM29*ttokg/Drivers!AN4</f>
        <v>4.1717660756336441</v>
      </c>
      <c r="AN30" s="53">
        <f>AN29*ttokg/Drivers!AO4</f>
        <v>4.2473306319676123</v>
      </c>
      <c r="AO30" s="53">
        <f>AO29*ttokg/Drivers!AP4</f>
        <v>4.3273573803433685</v>
      </c>
      <c r="AP30" s="53">
        <f>AP29*ttokg/Drivers!AQ4</f>
        <v>4.4097446708327643</v>
      </c>
      <c r="AQ30" s="53">
        <f>AQ29*ttokg/Drivers!AR4</f>
        <v>4.49491322589886</v>
      </c>
      <c r="AR30" s="53">
        <f>AR29*ttokg/Drivers!AS4</f>
        <v>4.6153878367779084</v>
      </c>
      <c r="AS30" s="53">
        <f>AS29*ttokg/Drivers!AT4</f>
        <v>4.7252192471556853</v>
      </c>
      <c r="AT30" s="53">
        <f>AT29*ttokg/Drivers!AU4</f>
        <v>4.8508986714794009</v>
      </c>
      <c r="AU30" s="53">
        <f>AU29*ttokg/Drivers!AV4</f>
        <v>4.986341965841981</v>
      </c>
      <c r="AV30" s="53">
        <f>AV29*ttokg/Drivers!AW4</f>
        <v>5.1322405900863144</v>
      </c>
      <c r="AW30" s="53">
        <f>AW29*ttokg/Drivers!AX4</f>
        <v>5.2897433345289651</v>
      </c>
      <c r="AX30" s="53">
        <f>AX29*ttokg/Drivers!AY4</f>
        <v>5.4534703755113281</v>
      </c>
      <c r="AY30" s="53">
        <f>AY29*ttokg/Drivers!AZ4</f>
        <v>5.6175743328501699</v>
      </c>
      <c r="AZ30" s="53">
        <f>AZ29*ttokg/Drivers!BA4</f>
        <v>5.7878620588121983</v>
      </c>
      <c r="BA30" s="53">
        <f>BA29*ttokg/Drivers!BB4</f>
        <v>5.9690292452343483</v>
      </c>
      <c r="BB30" s="53">
        <f>BB29*ttokg/Drivers!BC4</f>
        <v>6.1655560028063903</v>
      </c>
      <c r="BC30" s="53">
        <f>BC29*ttokg/Drivers!BD4</f>
        <v>6.3698338375685273</v>
      </c>
      <c r="BD30" s="53">
        <f>BD29*ttokg/Drivers!BE4</f>
        <v>6.5809539954558707</v>
      </c>
      <c r="BE30" s="53">
        <f>BE29*ttokg/Drivers!BF4</f>
        <v>6.8002825366877122</v>
      </c>
      <c r="BF30" s="53">
        <f>BF29*ttokg/Drivers!BG4</f>
        <v>7.0331897128588166</v>
      </c>
      <c r="BG30" s="53">
        <f>BG29*ttokg/Drivers!BH4</f>
        <v>7.2872300576668465</v>
      </c>
      <c r="BH30" s="53">
        <f>BH29*ttokg/Drivers!BI4</f>
        <v>7.5525420980454552</v>
      </c>
      <c r="BI30" s="53">
        <f>BI29*ttokg/Drivers!BJ4</f>
        <v>7.8184812959497139</v>
      </c>
      <c r="BJ30" s="53">
        <f>BJ29*ttokg/Drivers!BK4</f>
        <v>8.0969996077831681</v>
      </c>
      <c r="BK30" s="53">
        <f>BK29*ttokg/Drivers!BL4</f>
        <v>8.3888419900670428</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0.10346704313715918</v>
      </c>
      <c r="AP31" s="53"/>
      <c r="AQ31" s="53">
        <f>(AQ32-AE32)/AE32</f>
        <v>0.15721024049342125</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211294.55363078139</v>
      </c>
      <c r="Z32" s="22">
        <f>((Data!$AJ$26*'Intermediate calculations'!Z29)+Data!$AK$26)</f>
        <v>217040.13752653106</v>
      </c>
      <c r="AA32" s="22">
        <f>((Data!$AJ$26*'Intermediate calculations'!AA29)+Data!$AK$26)</f>
        <v>221178.52943868309</v>
      </c>
      <c r="AB32" s="22">
        <f>((Data!$AJ$26*'Intermediate calculations'!AB29)+Data!$AK$26)</f>
        <v>223591.07170030239</v>
      </c>
      <c r="AC32" s="22">
        <f>((Data!$AJ$26*'Intermediate calculations'!AC29)+Data!$AK$26)</f>
        <v>224584.76027512198</v>
      </c>
      <c r="AD32" s="22">
        <f>((Data!$AJ$26*'Intermediate calculations'!AD29)+Data!$AK$26)</f>
        <v>226712.39563953422</v>
      </c>
      <c r="AE32" s="22">
        <f>((Data!$AJ$26*'Intermediate calculations'!AE29)+Data!$AK$26)</f>
        <v>228340.88292568727</v>
      </c>
      <c r="AF32" s="22">
        <f>((Data!$AJ$26*'Intermediate calculations'!AF29)+Data!$AK$26)</f>
        <v>229491.7553553071</v>
      </c>
      <c r="AG32" s="22">
        <f>((Data!$AJ$26*'Intermediate calculations'!AG29)+Data!$AK$26)</f>
        <v>205508.10133429026</v>
      </c>
      <c r="AH32" s="22">
        <f>((Data!$AJ$26*'Intermediate calculations'!AH29)+Data!$AK$26)</f>
        <v>210799.7099891403</v>
      </c>
      <c r="AI32" s="22">
        <f>((Data!$AJ$26*'Intermediate calculations'!AI29)+Data!$AK$26)</f>
        <v>215822.58470200357</v>
      </c>
      <c r="AJ32" s="22">
        <f>((Data!$AJ$26*'Intermediate calculations'!AJ29)+Data!$AK$26)</f>
        <v>220888.59877798962</v>
      </c>
      <c r="AK32" s="22">
        <f>((Data!$AJ$26*'Intermediate calculations'!AK29)+Data!$AK$26)</f>
        <v>225722.32070082263</v>
      </c>
      <c r="AL32" s="22">
        <f>((Data!$AJ$26*'Intermediate calculations'!AL29)+Data!$AK$26)</f>
        <v>230797.82805228612</v>
      </c>
      <c r="AM32" s="22">
        <f>((Data!$AJ$26*'Intermediate calculations'!AM29)+Data!$AK$26)</f>
        <v>237196.31389775049</v>
      </c>
      <c r="AN32" s="22">
        <f>((Data!$AJ$26*'Intermediate calculations'!AN29)+Data!$AK$26)</f>
        <v>243511.40477353026</v>
      </c>
      <c r="AO32" s="22">
        <f>((Data!$AJ$26*'Intermediate calculations'!AO29)+Data!$AK$26)</f>
        <v>250169.65685889861</v>
      </c>
      <c r="AP32" s="22">
        <f>((Data!$AJ$26*'Intermediate calculations'!AP29)+Data!$AK$26)</f>
        <v>257070.3203785239</v>
      </c>
      <c r="AQ32" s="22">
        <f>((Data!$AJ$26*'Intermediate calculations'!AQ29)+Data!$AK$26)</f>
        <v>264238.40804491471</v>
      </c>
      <c r="AR32" s="22">
        <f>((Data!$AJ$26*'Intermediate calculations'!AR29)+Data!$AK$26)</f>
        <v>273180.22860385641</v>
      </c>
      <c r="AS32" s="22">
        <f>((Data!$AJ$26*'Intermediate calculations'!AS29)+Data!$AK$26)</f>
        <v>281651.66983080807</v>
      </c>
      <c r="AT32" s="22">
        <f>((Data!$AJ$26*'Intermediate calculations'!AT29)+Data!$AK$26)</f>
        <v>291154.60340704292</v>
      </c>
      <c r="AU32" s="22">
        <f>((Data!$AJ$26*'Intermediate calculations'!AU29)+Data!$AK$26)</f>
        <v>301369.77466356847</v>
      </c>
      <c r="AV32" s="22">
        <f>((Data!$AJ$26*'Intermediate calculations'!AV29)+Data!$AK$26)</f>
        <v>312345.25808885135</v>
      </c>
      <c r="AW32" s="22">
        <f>((Data!$AJ$26*'Intermediate calculations'!AW29)+Data!$AK$26)</f>
        <v>323797.8005258675</v>
      </c>
      <c r="AX32" s="22">
        <f>((Data!$AJ$26*'Intermediate calculations'!AX29)+Data!$AK$26)</f>
        <v>335767.41406844917</v>
      </c>
      <c r="AY32" s="22">
        <f>((Data!$AJ$26*'Intermediate calculations'!AY29)+Data!$AK$26)</f>
        <v>347924.11389657517</v>
      </c>
      <c r="AZ32" s="22">
        <f>((Data!$AJ$26*'Intermediate calculations'!AZ29)+Data!$AK$26)</f>
        <v>360609.59044957033</v>
      </c>
      <c r="BA32" s="22">
        <f>((Data!$AJ$26*'Intermediate calculations'!BA29)+Data!$AK$26)</f>
        <v>374117.45967829158</v>
      </c>
      <c r="BB32" s="22">
        <f>((Data!$AJ$26*'Intermediate calculations'!BB29)+Data!$AK$26)</f>
        <v>388333.99628230475</v>
      </c>
      <c r="BC32" s="22">
        <f>((Data!$AJ$26*'Intermediate calculations'!BC29)+Data!$AK$26)</f>
        <v>403184.31072226784</v>
      </c>
      <c r="BD32" s="22">
        <f>((Data!$AJ$26*'Intermediate calculations'!BD29)+Data!$AK$26)</f>
        <v>418627.78279326798</v>
      </c>
      <c r="BE32" s="22">
        <f>((Data!$AJ$26*'Intermediate calculations'!BE29)+Data!$AK$26)</f>
        <v>434752.83064570627</v>
      </c>
      <c r="BF32" s="22">
        <f>((Data!$AJ$26*'Intermediate calculations'!BF29)+Data!$AK$26)</f>
        <v>451917.1745936306</v>
      </c>
      <c r="BG32" s="22">
        <f>((Data!$AJ$26*'Intermediate calculations'!BG29)+Data!$AK$26)</f>
        <v>470094.38617939141</v>
      </c>
      <c r="BH32" s="22">
        <f>((Data!$AJ$26*'Intermediate calculations'!BH29)+Data!$AK$26)</f>
        <v>489163.24868842319</v>
      </c>
      <c r="BI32" s="22">
        <f>((Data!$AJ$26*'Intermediate calculations'!BI29)+Data!$AK$26)</f>
        <v>508455.21688951447</v>
      </c>
      <c r="BJ32" s="22">
        <f>((Data!$AJ$26*'Intermediate calculations'!BJ29)+Data!$AK$26)</f>
        <v>528726.90470162977</v>
      </c>
      <c r="BK32" s="22">
        <f>((Data!$AJ$26*'Intermediate calculations'!BK29)+Data!$AK$26)</f>
        <v>550053.14663898607</v>
      </c>
    </row>
    <row r="33" spans="1:63" x14ac:dyDescent="0.25">
      <c r="A33" t="s">
        <v>820</v>
      </c>
      <c r="B33" t="s">
        <v>817</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420762.35368881281</v>
      </c>
      <c r="Z34" s="22">
        <f>((Data!$AJ$10*'Intermediate calculations'!Z4)+Data!$AK$10)*Drivers!AA4</f>
        <v>430054.87416934577</v>
      </c>
      <c r="AA34" s="22">
        <f>((Data!$AJ$10*'Intermediate calculations'!AA4)+Data!$AK$10)*Drivers!AB4</f>
        <v>437717.34333731706</v>
      </c>
      <c r="AB34" s="22">
        <f>((Data!$AJ$10*'Intermediate calculations'!AB4)+Data!$AK$10)*Drivers!AC4</f>
        <v>443624.9362953626</v>
      </c>
      <c r="AC34" s="22">
        <f>((Data!$AJ$10*'Intermediate calculations'!AC4)+Data!$AK$10)*Drivers!AD4</f>
        <v>448118.6138108474</v>
      </c>
      <c r="AD34" s="22">
        <f>((Data!$AJ$10*'Intermediate calculations'!AD4)+Data!$AK$10)*Drivers!AE4</f>
        <v>453968.31825115229</v>
      </c>
      <c r="AE34" s="22">
        <f>((Data!$AJ$10*'Intermediate calculations'!AE4)+Data!$AK$10)*Drivers!AF4</f>
        <v>459323.52681352693</v>
      </c>
      <c r="AF34" s="22">
        <f>((Data!$AJ$10*'Intermediate calculations'!AF4)+Data!$AK$10)*Drivers!AG4</f>
        <v>464219.38180862111</v>
      </c>
      <c r="AG34" s="22">
        <f>((Data!$AJ$10*'Intermediate calculations'!AG4)+Data!$AK$10)*Drivers!AH4</f>
        <v>441901.6481503523</v>
      </c>
      <c r="AH34" s="22">
        <f>((Data!$AJ$10*'Intermediate calculations'!AH4)+Data!$AK$10)*Drivers!AI4</f>
        <v>450324.69918016385</v>
      </c>
      <c r="AI34" s="22">
        <f>((Data!$AJ$10*'Intermediate calculations'!AI4)+Data!$AK$10)*Drivers!AJ4</f>
        <v>458483.63844413636</v>
      </c>
      <c r="AJ34" s="22">
        <f>((Data!$AJ$10*'Intermediate calculations'!AJ4)+Data!$AK$10)*Drivers!AK4</f>
        <v>466724.71891897277</v>
      </c>
      <c r="AK34" s="22">
        <f>((Data!$AJ$10*'Intermediate calculations'!AK4)+Data!$AK$10)*Drivers!AL4</f>
        <v>474745.15498754662</v>
      </c>
      <c r="AL34" s="22">
        <f>((Data!$AJ$10*'Intermediate calculations'!AL4)+Data!$AK$10)*Drivers!AM4</f>
        <v>483059.349397488</v>
      </c>
      <c r="AM34" s="22">
        <f>((Data!$AJ$10*'Intermediate calculations'!AM4)+Data!$AK$10)*Drivers!AN4</f>
        <v>492428.2504289081</v>
      </c>
      <c r="AN34" s="22">
        <f>((Data!$AJ$10*'Intermediate calculations'!AN4)+Data!$AK$10)*Drivers!AO4</f>
        <v>501734.14364932379</v>
      </c>
      <c r="AO34" s="22">
        <f>((Data!$AJ$10*'Intermediate calculations'!AO4)+Data!$AK$10)*Drivers!AP4</f>
        <v>511432.01657576818</v>
      </c>
      <c r="AP34" s="22">
        <f>((Data!$AJ$10*'Intermediate calculations'!AP4)+Data!$AK$10)*Drivers!AQ4</f>
        <v>521420.40127497033</v>
      </c>
      <c r="AQ34" s="22">
        <f>((Data!$AJ$10*'Intermediate calculations'!AQ4)+Data!$AK$10)*Drivers!AR4</f>
        <v>531722.51222500904</v>
      </c>
      <c r="AR34" s="22">
        <f>((Data!$AJ$10*'Intermediate calculations'!AR4)+Data!$AK$10)*Drivers!AS4</f>
        <v>543635.16446624161</v>
      </c>
      <c r="AS34" s="22">
        <f>((Data!$AJ$10*'Intermediate calculations'!AS4)+Data!$AK$10)*Drivers!AT4</f>
        <v>555057.05589596555</v>
      </c>
      <c r="AT34" s="22">
        <f>((Data!$AJ$10*'Intermediate calculations'!AT4)+Data!$AK$10)*Drivers!AU4</f>
        <v>567613.88197973161</v>
      </c>
      <c r="AU34" s="22">
        <f>((Data!$AJ$10*'Intermediate calculations'!AU4)+Data!$AK$10)*Drivers!AV4</f>
        <v>580967.08380593755</v>
      </c>
      <c r="AV34" s="22">
        <f>((Data!$AJ$10*'Intermediate calculations'!AV4)+Data!$AK$10)*Drivers!AW4</f>
        <v>595160.97344700689</v>
      </c>
      <c r="AW34" s="22">
        <f>((Data!$AJ$10*'Intermediate calculations'!AW4)+Data!$AK$10)*Drivers!AX4</f>
        <v>609566.28671638179</v>
      </c>
      <c r="AX34" s="22">
        <f>((Data!$AJ$10*'Intermediate calculations'!AX4)+Data!$AK$10)*Drivers!AY4</f>
        <v>624544.43076512276</v>
      </c>
      <c r="AY34" s="22">
        <f>((Data!$AJ$10*'Intermediate calculations'!AY4)+Data!$AK$10)*Drivers!AZ4</f>
        <v>639745.20382108365</v>
      </c>
      <c r="AZ34" s="22">
        <f>((Data!$AJ$10*'Intermediate calculations'!AZ4)+Data!$AK$10)*Drivers!BA4</f>
        <v>655531.5089588213</v>
      </c>
      <c r="BA34" s="22">
        <f>((Data!$AJ$10*'Intermediate calculations'!BA4)+Data!$AK$10)*Drivers!BB4</f>
        <v>672221.93718046835</v>
      </c>
      <c r="BB34" s="22">
        <f>((Data!$AJ$10*'Intermediate calculations'!BB4)+Data!$AK$10)*Drivers!BC4</f>
        <v>689390.80135307123</v>
      </c>
      <c r="BC34" s="22">
        <f>((Data!$AJ$10*'Intermediate calculations'!BC4)+Data!$AK$10)*Drivers!BD4</f>
        <v>707255.20431866904</v>
      </c>
      <c r="BD34" s="22">
        <f>((Data!$AJ$10*'Intermediate calculations'!BD4)+Data!$AK$10)*Drivers!BE4</f>
        <v>725774.99652930186</v>
      </c>
      <c r="BE34" s="22">
        <f>((Data!$AJ$10*'Intermediate calculations'!BE4)+Data!$AK$10)*Drivers!BF4</f>
        <v>745042.19118443935</v>
      </c>
      <c r="BF34" s="22">
        <f>((Data!$AJ$10*'Intermediate calculations'!BF4)+Data!$AK$10)*Drivers!BG4</f>
        <v>765452.78802855988</v>
      </c>
      <c r="BG34" s="22">
        <f>((Data!$AJ$10*'Intermediate calculations'!BG4)+Data!$AK$10)*Drivers!BH4</f>
        <v>786648.3415071842</v>
      </c>
      <c r="BH34" s="22">
        <f>((Data!$AJ$10*'Intermediate calculations'!BH4)+Data!$AK$10)*Drivers!BI4</f>
        <v>808823.16744231398</v>
      </c>
      <c r="BI34" s="22">
        <f>((Data!$AJ$10*'Intermediate calculations'!BI4)+Data!$AK$10)*Drivers!BJ4</f>
        <v>831247.92814419966</v>
      </c>
      <c r="BJ34" s="22">
        <f>((Data!$AJ$10*'Intermediate calculations'!BJ4)+Data!$AK$10)*Drivers!BK4</f>
        <v>854739.66949158406</v>
      </c>
      <c r="BK34" s="22">
        <f>((Data!$AJ$10*'Intermediate calculations'!BK4)+Data!$AK$10)*Drivers!BL4</f>
        <v>879387.44308735442</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8.0413254407799872</v>
      </c>
      <c r="Z35" s="53">
        <f>Z34*ttokg/Drivers!AA4</f>
        <v>8.0983518034299831</v>
      </c>
      <c r="AA35" s="53">
        <f>AA34*ttokg/Drivers!AB4</f>
        <v>8.1191078672154067</v>
      </c>
      <c r="AB35" s="53">
        <f>AB34*ttokg/Drivers!AC4</f>
        <v>8.1027385624723767</v>
      </c>
      <c r="AC35" s="53">
        <f>AC34*ttokg/Drivers!AD4</f>
        <v>8.0567891731543941</v>
      </c>
      <c r="AD35" s="53">
        <f>AD34*ttokg/Drivers!AE4</f>
        <v>8.0317100996276185</v>
      </c>
      <c r="AE35" s="53">
        <f>AE34*ttokg/Drivers!AF4</f>
        <v>7.9971364094562105</v>
      </c>
      <c r="AF35" s="53">
        <f>AF34*ttokg/Drivers!AG4</f>
        <v>7.9537288067955298</v>
      </c>
      <c r="AG35" s="53">
        <f>AG34*ttokg/Drivers!AH4</f>
        <v>7.4508362668457115</v>
      </c>
      <c r="AH35" s="53">
        <f>AH34*ttokg/Drivers!AI4</f>
        <v>7.5064125080037982</v>
      </c>
      <c r="AI35" s="53">
        <f>AI34*ttokg/Drivers!AJ4</f>
        <v>7.5555129765686102</v>
      </c>
      <c r="AJ35" s="53">
        <f>AJ34*ttokg/Drivers!AK4</f>
        <v>7.6037327335653178</v>
      </c>
      <c r="AK35" s="53">
        <f>AK34*ttokg/Drivers!AL4</f>
        <v>7.6463270678318942</v>
      </c>
      <c r="AL35" s="53">
        <f>AL34*ttokg/Drivers!AM4</f>
        <v>7.6916604206405426</v>
      </c>
      <c r="AM35" s="53">
        <f>AM34*ttokg/Drivers!AN4</f>
        <v>7.7644352884519021</v>
      </c>
      <c r="AN35" s="53">
        <f>AN34*ttokg/Drivers!AO4</f>
        <v>7.8339653319383533</v>
      </c>
      <c r="AO35" s="53">
        <f>AO34*ttokg/Drivers!AP4</f>
        <v>7.9076012210985249</v>
      </c>
      <c r="AP35" s="53">
        <f>AP34*ttokg/Drivers!AQ4</f>
        <v>7.9834091417477433</v>
      </c>
      <c r="AQ35" s="53">
        <f>AQ34*ttokg/Drivers!AR4</f>
        <v>8.0617762178574957</v>
      </c>
      <c r="AR35" s="53">
        <f>AR34*ttokg/Drivers!AS4</f>
        <v>8.1726298420938619</v>
      </c>
      <c r="AS35" s="53">
        <f>AS34*ttokg/Drivers!AT4</f>
        <v>8.2736902215923447</v>
      </c>
      <c r="AT35" s="53">
        <f>AT34*ttokg/Drivers!AU4</f>
        <v>8.3893330078737716</v>
      </c>
      <c r="AU35" s="53">
        <f>AU34*ttokg/Drivers!AV4</f>
        <v>8.5139599309163287</v>
      </c>
      <c r="AV35" s="53">
        <f>AV34*ttokg/Drivers!AW4</f>
        <v>8.6482072312443794</v>
      </c>
      <c r="AW35" s="53">
        <f>AW34*ttokg/Drivers!AX4</f>
        <v>8.7931319578838458</v>
      </c>
      <c r="AX35" s="53">
        <f>AX34*ttokg/Drivers!AY4</f>
        <v>8.943783914723225</v>
      </c>
      <c r="AY35" s="53">
        <f>AY34*ttokg/Drivers!AZ4</f>
        <v>9.0947826877410893</v>
      </c>
      <c r="AZ35" s="53">
        <f>AZ34*ttokg/Drivers!BA4</f>
        <v>9.2514713995627993</v>
      </c>
      <c r="BA35" s="53">
        <f>BA34*ttokg/Drivers!BB4</f>
        <v>9.4181707485879969</v>
      </c>
      <c r="BB35" s="53">
        <f>BB34*ttokg/Drivers!BC4</f>
        <v>9.599003068172367</v>
      </c>
      <c r="BC35" s="53">
        <f>BC34*ttokg/Drivers!BD4</f>
        <v>9.7869674713716055</v>
      </c>
      <c r="BD35" s="53">
        <f>BD34*ttokg/Drivers!BE4</f>
        <v>9.9812277763470849</v>
      </c>
      <c r="BE35" s="53">
        <f>BE34*ttokg/Drivers!BF4</f>
        <v>10.183040951061837</v>
      </c>
      <c r="BF35" s="53">
        <f>BF34*ttokg/Drivers!BG4</f>
        <v>10.397348383979352</v>
      </c>
      <c r="BG35" s="53">
        <f>BG34*ttokg/Drivers!BH4</f>
        <v>10.631101310996474</v>
      </c>
      <c r="BH35" s="53">
        <f>BH34*ttokg/Drivers!BI4</f>
        <v>10.875225786808574</v>
      </c>
      <c r="BI35" s="53">
        <f>BI34*ttokg/Drivers!BJ4</f>
        <v>11.119927335949054</v>
      </c>
      <c r="BJ35" s="53">
        <f>BJ34*ttokg/Drivers!BK4</f>
        <v>11.376203443069503</v>
      </c>
      <c r="BK35" s="53">
        <f>BK34*ttokg/Drivers!BL4</f>
        <v>11.644739573179301</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0.12842132444874102</v>
      </c>
      <c r="AP36" s="53"/>
      <c r="AQ36" s="53">
        <f>(AQ37-AE37)/AE37</f>
        <v>0.15988557781208479</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450587.89399969432</v>
      </c>
      <c r="Z37" s="22">
        <f>((Data!$AJ$29*'Intermediate calculations'!Z34)+Data!$AK$29)</f>
        <v>460695.39774058375</v>
      </c>
      <c r="AA37" s="22">
        <f>((Data!$AJ$29*'Intermediate calculations'!AA34)+Data!$AK$29)</f>
        <v>469029.88954417646</v>
      </c>
      <c r="AB37" s="22">
        <f>((Data!$AJ$29*'Intermediate calculations'!AB34)+Data!$AK$29)</f>
        <v>475455.59697717987</v>
      </c>
      <c r="AC37" s="22">
        <f>((Data!$AJ$29*'Intermediate calculations'!AC34)+Data!$AK$29)</f>
        <v>480343.38413818361</v>
      </c>
      <c r="AD37" s="22">
        <f>((Data!$AJ$29*'Intermediate calculations'!AD34)+Data!$AK$29)</f>
        <v>486706.12604844815</v>
      </c>
      <c r="AE37" s="22">
        <f>((Data!$AJ$29*'Intermediate calculations'!AE34)+Data!$AK$29)</f>
        <v>492531.00323767122</v>
      </c>
      <c r="AF37" s="22">
        <f>((Data!$AJ$29*'Intermediate calculations'!AF34)+Data!$AK$29)</f>
        <v>497856.2401076284</v>
      </c>
      <c r="AG37" s="22">
        <f>((Data!$AJ$29*'Intermediate calculations'!AG34)+Data!$AK$29)</f>
        <v>473581.17104410694</v>
      </c>
      <c r="AH37" s="22">
        <f>((Data!$AJ$29*'Intermediate calculations'!AH34)+Data!$AK$29)</f>
        <v>482742.95012997236</v>
      </c>
      <c r="AI37" s="22">
        <f>((Data!$AJ$29*'Intermediate calculations'!AI34)+Data!$AK$29)</f>
        <v>491617.45401780901</v>
      </c>
      <c r="AJ37" s="22">
        <f>((Data!$AJ$29*'Intermediate calculations'!AJ34)+Data!$AK$29)</f>
        <v>500581.30315894127</v>
      </c>
      <c r="AK37" s="22">
        <f>((Data!$AJ$29*'Intermediate calculations'!AK34)+Data!$AK$29)</f>
        <v>509305.15668571071</v>
      </c>
      <c r="AL37" s="22">
        <f>((Data!$AJ$29*'Intermediate calculations'!AL34)+Data!$AK$29)</f>
        <v>518348.53208391526</v>
      </c>
      <c r="AM37" s="22">
        <f>((Data!$AJ$29*'Intermediate calculations'!AM34)+Data!$AK$29)</f>
        <v>528539.11519013299</v>
      </c>
      <c r="AN37" s="22">
        <f>((Data!$AJ$29*'Intermediate calculations'!AN34)+Data!$AK$29)</f>
        <v>538661.16450223466</v>
      </c>
      <c r="AO37" s="22">
        <f>((Data!$AJ$29*'Intermediate calculations'!AO34)+Data!$AK$29)</f>
        <v>549209.57137290575</v>
      </c>
      <c r="AP37" s="22">
        <f>((Data!$AJ$29*'Intermediate calculations'!AP34)+Data!$AK$29)</f>
        <v>560073.96881212853</v>
      </c>
      <c r="AQ37" s="22">
        <f>((Data!$AJ$29*'Intermediate calculations'!AQ34)+Data!$AK$29)</f>
        <v>571279.60728069209</v>
      </c>
      <c r="AR37" s="22">
        <f>((Data!$AJ$29*'Intermediate calculations'!AR34)+Data!$AK$29)</f>
        <v>584237.03657497396</v>
      </c>
      <c r="AS37" s="22">
        <f>((Data!$AJ$29*'Intermediate calculations'!AS34)+Data!$AK$29)</f>
        <v>596660.66379170376</v>
      </c>
      <c r="AT37" s="22">
        <f>((Data!$AJ$29*'Intermediate calculations'!AT34)+Data!$AK$29)</f>
        <v>610318.7629996899</v>
      </c>
      <c r="AU37" s="22">
        <f>((Data!$AJ$29*'Intermediate calculations'!AU34)+Data!$AK$29)</f>
        <v>624843.08260640735</v>
      </c>
      <c r="AV37" s="22">
        <f>((Data!$AJ$29*'Intermediate calculations'!AV34)+Data!$AK$29)</f>
        <v>640281.82099234103</v>
      </c>
      <c r="AW37" s="22">
        <f>((Data!$AJ$29*'Intermediate calculations'!AW34)+Data!$AK$29)</f>
        <v>655950.52552346513</v>
      </c>
      <c r="AX37" s="22">
        <f>((Data!$AJ$29*'Intermediate calculations'!AX34)+Data!$AK$29)</f>
        <v>672242.29989419505</v>
      </c>
      <c r="AY37" s="22">
        <f>((Data!$AJ$29*'Intermediate calculations'!AY34)+Data!$AK$29)</f>
        <v>688776.22853598837</v>
      </c>
      <c r="AZ37" s="22">
        <f>((Data!$AJ$29*'Intermediate calculations'!AZ34)+Data!$AK$29)</f>
        <v>705947.04226395045</v>
      </c>
      <c r="BA37" s="22">
        <f>((Data!$AJ$29*'Intermediate calculations'!BA34)+Data!$AK$29)</f>
        <v>724101.27351270081</v>
      </c>
      <c r="BB37" s="22">
        <f>((Data!$AJ$29*'Intermediate calculations'!BB34)+Data!$AK$29)</f>
        <v>742775.90104943258</v>
      </c>
      <c r="BC37" s="22">
        <f>((Data!$AJ$29*'Intermediate calculations'!BC34)+Data!$AK$29)</f>
        <v>762207.0683179691</v>
      </c>
      <c r="BD37" s="22">
        <f>((Data!$AJ$29*'Intermediate calculations'!BD34)+Data!$AK$29)</f>
        <v>782351.10452876985</v>
      </c>
      <c r="BE37" s="22">
        <f>((Data!$AJ$29*'Intermediate calculations'!BE34)+Data!$AK$29)</f>
        <v>803308.09272817359</v>
      </c>
      <c r="BF37" s="22">
        <f>((Data!$AJ$29*'Intermediate calculations'!BF34)+Data!$AK$29)</f>
        <v>825508.76308320975</v>
      </c>
      <c r="BG37" s="22">
        <f>((Data!$AJ$29*'Intermediate calculations'!BG34)+Data!$AK$29)</f>
        <v>848563.23323737504</v>
      </c>
      <c r="BH37" s="22">
        <f>((Data!$AJ$29*'Intermediate calculations'!BH34)+Data!$AK$29)</f>
        <v>872682.86112115881</v>
      </c>
      <c r="BI37" s="22">
        <f>((Data!$AJ$29*'Intermediate calculations'!BI34)+Data!$AK$29)</f>
        <v>897074.34383649845</v>
      </c>
      <c r="BJ37" s="22">
        <f>((Data!$AJ$29*'Intermediate calculations'!BJ34)+Data!$AK$29)</f>
        <v>922626.38475436531</v>
      </c>
      <c r="BK37" s="22">
        <f>((Data!$AJ$29*'Intermediate calculations'!BK34)+Data!$AK$29)</f>
        <v>949435.84558318392</v>
      </c>
    </row>
    <row r="38" spans="1:63" x14ac:dyDescent="0.25">
      <c r="A38" t="s">
        <v>838</v>
      </c>
      <c r="B38" t="s">
        <v>817</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2031538.4226290626</v>
      </c>
      <c r="Z39" s="22">
        <f>((Data!$AJ$11*'Intermediate calculations'!Z4)+Data!$AK$11)*Drivers!AA4</f>
        <v>2104452.4430598961</v>
      </c>
      <c r="AA39" s="22">
        <f>((Data!$AJ$11*'Intermediate calculations'!AA4)+Data!$AK$11)*Drivers!AB4</f>
        <v>2152239.2708956581</v>
      </c>
      <c r="AB39" s="22">
        <f>((Data!$AJ$11*'Intermediate calculations'!AB4)+Data!$AK$11)*Drivers!AC4</f>
        <v>2173065.6507332954</v>
      </c>
      <c r="AC39" s="22">
        <f>((Data!$AJ$11*'Intermediate calculations'!AC4)+Data!$AK$11)*Drivers!AD4</f>
        <v>2171586.7555242134</v>
      </c>
      <c r="AD39" s="22">
        <f>((Data!$AJ$11*'Intermediate calculations'!AD4)+Data!$AK$11)*Drivers!AE4</f>
        <v>2186830.9838228757</v>
      </c>
      <c r="AE39" s="22">
        <f>((Data!$AJ$11*'Intermediate calculations'!AE4)+Data!$AK$11)*Drivers!AF4</f>
        <v>2194214.0616256432</v>
      </c>
      <c r="AF39" s="22">
        <f>((Data!$AJ$11*'Intermediate calculations'!AF4)+Data!$AK$11)*Drivers!AG4</f>
        <v>2194007.7130713095</v>
      </c>
      <c r="AG39" s="22">
        <f>((Data!$AJ$11*'Intermediate calculations'!AG4)+Data!$AK$11)*Drivers!AH4</f>
        <v>1809245.6293095979</v>
      </c>
      <c r="AH39" s="22">
        <f>((Data!$AJ$11*'Intermediate calculations'!AH4)+Data!$AK$11)*Drivers!AI4</f>
        <v>1877058.609531143</v>
      </c>
      <c r="AI39" s="22">
        <f>((Data!$AJ$11*'Intermediate calculations'!AI4)+Data!$AK$11)*Drivers!AJ4</f>
        <v>1940628.9271003711</v>
      </c>
      <c r="AJ39" s="22">
        <f>((Data!$AJ$11*'Intermediate calculations'!AJ4)+Data!$AK$11)*Drivers!AK4</f>
        <v>2004686.3220274479</v>
      </c>
      <c r="AK39" s="22">
        <f>((Data!$AJ$11*'Intermediate calculations'!AK4)+Data!$AK$11)*Drivers!AL4</f>
        <v>2065039.0313676952</v>
      </c>
      <c r="AL39" s="22">
        <f>((Data!$AJ$11*'Intermediate calculations'!AL4)+Data!$AK$11)*Drivers!AM4</f>
        <v>2128934.9732324928</v>
      </c>
      <c r="AM39" s="22">
        <f>((Data!$AJ$11*'Intermediate calculations'!AM4)+Data!$AK$11)*Drivers!AN4</f>
        <v>2214915.9302691096</v>
      </c>
      <c r="AN39" s="22">
        <f>((Data!$AJ$11*'Intermediate calculations'!AN4)+Data!$AK$11)*Drivers!AO4</f>
        <v>2299487.772886252</v>
      </c>
      <c r="AO39" s="22">
        <f>((Data!$AJ$11*'Intermediate calculations'!AO4)+Data!$AK$11)*Drivers!AP4</f>
        <v>2389210.2137698745</v>
      </c>
      <c r="AP39" s="22">
        <f>((Data!$AJ$11*'Intermediate calculations'!AP4)+Data!$AK$11)*Drivers!AQ4</f>
        <v>2482504.6197591261</v>
      </c>
      <c r="AQ39" s="22">
        <f>((Data!$AJ$11*'Intermediate calculations'!AQ4)+Data!$AK$11)*Drivers!AR4</f>
        <v>2579772.5587288812</v>
      </c>
      <c r="AR39" s="22">
        <f>((Data!$AJ$11*'Intermediate calculations'!AR4)+Data!$AK$11)*Drivers!AS4</f>
        <v>2705691.1027506618</v>
      </c>
      <c r="AS39" s="22">
        <f>((Data!$AJ$11*'Intermediate calculations'!AS4)+Data!$AK$11)*Drivers!AT4</f>
        <v>2824322.459637919</v>
      </c>
      <c r="AT39" s="22">
        <f>((Data!$AJ$11*'Intermediate calculations'!AT4)+Data!$AK$11)*Drivers!AU4</f>
        <v>2958647.1026577535</v>
      </c>
      <c r="AU39" s="22">
        <f>((Data!$AJ$11*'Intermediate calculations'!AU4)+Data!$AK$11)*Drivers!AV4</f>
        <v>3103745.7944169161</v>
      </c>
      <c r="AV39" s="22">
        <f>((Data!$AJ$11*'Intermediate calculations'!AV4)+Data!$AK$11)*Drivers!AW4</f>
        <v>3260391.8438416575</v>
      </c>
      <c r="AW39" s="22">
        <f>((Data!$AJ$11*'Intermediate calculations'!AW4)+Data!$AK$11)*Drivers!AX4</f>
        <v>3425826.0223498675</v>
      </c>
      <c r="AX39" s="22">
        <f>((Data!$AJ$11*'Intermediate calculations'!AX4)+Data!$AK$11)*Drivers!AY4</f>
        <v>3599107.9381667897</v>
      </c>
      <c r="AY39" s="22">
        <f>((Data!$AJ$11*'Intermediate calculations'!AY4)+Data!$AK$11)*Drivers!AZ4</f>
        <v>3775154.3063698956</v>
      </c>
      <c r="AZ39" s="22">
        <f>((Data!$AJ$11*'Intermediate calculations'!AZ4)+Data!$AK$11)*Drivers!BA4</f>
        <v>3959227.3728227383</v>
      </c>
      <c r="BA39" s="22">
        <f>((Data!$AJ$11*'Intermediate calculations'!BA4)+Data!$AK$11)*Drivers!BB4</f>
        <v>4155816.0744626047</v>
      </c>
      <c r="BB39" s="22">
        <f>((Data!$AJ$11*'Intermediate calculations'!BB4)+Data!$AK$11)*Drivers!BC4</f>
        <v>4364657.1936820392</v>
      </c>
      <c r="BC39" s="22">
        <f>((Data!$AJ$11*'Intermediate calculations'!BC4)+Data!$AK$11)*Drivers!BD4</f>
        <v>4583149.4787897319</v>
      </c>
      <c r="BD39" s="22">
        <f>((Data!$AJ$11*'Intermediate calculations'!BD4)+Data!$AK$11)*Drivers!BE4</f>
        <v>4810652.7473227773</v>
      </c>
      <c r="BE39" s="22">
        <f>((Data!$AJ$11*'Intermediate calculations'!BE4)+Data!$AK$11)*Drivers!BF4</f>
        <v>5048537.9389199167</v>
      </c>
      <c r="BF39" s="22">
        <f>((Data!$AJ$11*'Intermediate calculations'!BF4)+Data!$AK$11)*Drivers!BG4</f>
        <v>5302235.7239436554</v>
      </c>
      <c r="BG39" s="22">
        <f>((Data!$AJ$11*'Intermediate calculations'!BG4)+Data!$AK$11)*Drivers!BH4</f>
        <v>5572951.6528530065</v>
      </c>
      <c r="BH39" s="22">
        <f>((Data!$AJ$11*'Intermediate calculations'!BH4)+Data!$AK$11)*Drivers!BI4</f>
        <v>5857242.0691837622</v>
      </c>
      <c r="BI39" s="22">
        <f>((Data!$AJ$11*'Intermediate calculations'!BI4)+Data!$AK$11)*Drivers!BJ4</f>
        <v>6144905.1050552661</v>
      </c>
      <c r="BJ39" s="22">
        <f>((Data!$AJ$11*'Intermediate calculations'!BJ4)+Data!$AK$11)*Drivers!BK4</f>
        <v>6447527.3871562518</v>
      </c>
      <c r="BK39" s="22">
        <f>((Data!$AJ$11*'Intermediate calculations'!BK4)+Data!$AK$11)*Drivers!BL4</f>
        <v>6766214.6964411885</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38.825387914554469</v>
      </c>
      <c r="Z40" s="53">
        <f>Z39*ttokg/Drivers!AA4</f>
        <v>39.628887523725069</v>
      </c>
      <c r="AA40" s="53">
        <f>AA39*ttokg/Drivers!AB4</f>
        <v>39.92133979254448</v>
      </c>
      <c r="AB40" s="53">
        <f>AB39*ttokg/Drivers!AC4</f>
        <v>39.690696817046494</v>
      </c>
      <c r="AC40" s="53">
        <f>AC39*ttokg/Drivers!AD4</f>
        <v>39.043271404606493</v>
      </c>
      <c r="AD40" s="53">
        <f>AD39*ttokg/Drivers!AE4</f>
        <v>38.689908068059793</v>
      </c>
      <c r="AE40" s="53">
        <f>AE39*ttokg/Drivers!AF4</f>
        <v>38.202765889435952</v>
      </c>
      <c r="AF40" s="53">
        <f>AF39*ttokg/Drivers!AG4</f>
        <v>37.591154168959299</v>
      </c>
      <c r="AG40" s="53">
        <f>AG39*ttokg/Drivers!AH4</f>
        <v>30.505414512293211</v>
      </c>
      <c r="AH40" s="53">
        <f>AH39*ttokg/Drivers!AI4</f>
        <v>31.288481956446574</v>
      </c>
      <c r="AI40" s="53">
        <f>AI39*ttokg/Drivers!AJ4</f>
        <v>31.980305973770989</v>
      </c>
      <c r="AJ40" s="53">
        <f>AJ39*ttokg/Drivers!AK4</f>
        <v>32.659720793526468</v>
      </c>
      <c r="AK40" s="53">
        <f>AK39*ttokg/Drivers!AL4</f>
        <v>33.259873588579033</v>
      </c>
      <c r="AL40" s="53">
        <f>AL39*ttokg/Drivers!AM4</f>
        <v>33.898619066485566</v>
      </c>
      <c r="AM40" s="53">
        <f>AM39*ttokg/Drivers!AN4</f>
        <v>34.924014605085219</v>
      </c>
      <c r="AN40" s="53">
        <f>AN39*ttokg/Drivers!AO4</f>
        <v>35.903690673675982</v>
      </c>
      <c r="AO40" s="53">
        <f>AO39*ttokg/Drivers!AP4</f>
        <v>36.941217975290286</v>
      </c>
      <c r="AP40" s="53">
        <f>AP39*ttokg/Drivers!AQ4</f>
        <v>38.009349130481318</v>
      </c>
      <c r="AQ40" s="53">
        <f>AQ39*ttokg/Drivers!AR4</f>
        <v>39.113538703512667</v>
      </c>
      <c r="AR40" s="53">
        <f>AR39*ttokg/Drivers!AS4</f>
        <v>40.675462691120764</v>
      </c>
      <c r="AS40" s="53">
        <f>AS39*ttokg/Drivers!AT4</f>
        <v>42.099400176456228</v>
      </c>
      <c r="AT40" s="53">
        <f>AT39*ttokg/Drivers!AU4</f>
        <v>43.728803302705529</v>
      </c>
      <c r="AU40" s="53">
        <f>AU39*ttokg/Drivers!AV4</f>
        <v>45.484792625949495</v>
      </c>
      <c r="AV40" s="53">
        <f>AV39*ttokg/Drivers!AW4</f>
        <v>47.376332754641268</v>
      </c>
      <c r="AW40" s="53">
        <f>AW39*ttokg/Drivers!AX4</f>
        <v>49.418317475439139</v>
      </c>
      <c r="AX40" s="53">
        <f>AX39*ttokg/Drivers!AY4</f>
        <v>51.540998684903187</v>
      </c>
      <c r="AY40" s="53">
        <f>AY39*ttokg/Drivers!AZ4</f>
        <v>53.668566523128362</v>
      </c>
      <c r="AZ40" s="53">
        <f>AZ39*ttokg/Drivers!BA4</f>
        <v>55.876305415452791</v>
      </c>
      <c r="BA40" s="53">
        <f>BA39*ttokg/Drivers!BB4</f>
        <v>58.225093862873621</v>
      </c>
      <c r="BB40" s="53">
        <f>BB39*ttokg/Drivers!BC4</f>
        <v>60.773015409321197</v>
      </c>
      <c r="BC40" s="53">
        <f>BC39*ttokg/Drivers!BD4</f>
        <v>63.421427783709014</v>
      </c>
      <c r="BD40" s="53">
        <f>BD39*ttokg/Drivers!BE4</f>
        <v>66.15854921091919</v>
      </c>
      <c r="BE40" s="53">
        <f>BE39*ttokg/Drivers!BF4</f>
        <v>69.002090328981311</v>
      </c>
      <c r="BF40" s="53">
        <f>BF39*ttokg/Drivers!BG4</f>
        <v>72.021675141858935</v>
      </c>
      <c r="BG40" s="53">
        <f>BG39*ttokg/Drivers!BH4</f>
        <v>75.315246338982448</v>
      </c>
      <c r="BH40" s="53">
        <f>BH39*ttokg/Drivers!BI4</f>
        <v>78.754952323877788</v>
      </c>
      <c r="BI40" s="53">
        <f>BI39*ttokg/Drivers!BJ4</f>
        <v>82.202789253344562</v>
      </c>
      <c r="BJ40" s="53">
        <f>BJ39*ttokg/Drivers!BK4</f>
        <v>85.81371133117166</v>
      </c>
      <c r="BK40" s="53">
        <f>BK39*ttokg/Drivers!BL4</f>
        <v>89.597376737217473</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8.2643470831362892E-2</v>
      </c>
      <c r="AP41" s="53"/>
      <c r="AQ41" s="53">
        <f>(AQ42-AE42)/AE42</f>
        <v>0.1569731891852052</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((Data!$AJ$32*'Intermediate calculations'!Y39)+Data!$AK$32)</f>
        <v>1685216.8019951691</v>
      </c>
      <c r="Z42" s="22">
        <f>((Data!$AJ$32*'Intermediate calculations'!Z39)+Data!$AK$32)</f>
        <v>1738791.8196597262</v>
      </c>
      <c r="AA42" s="22">
        <f>((Data!$AJ$32*'Intermediate calculations'!AA39)+Data!$AK$32)</f>
        <v>1773904.1359235465</v>
      </c>
      <c r="AB42" s="22">
        <f>((Data!$AJ$32*'Intermediate calculations'!AB39)+Data!$AK$32)</f>
        <v>1789206.7301447585</v>
      </c>
      <c r="AC42" s="22">
        <f>((Data!$AJ$32*'Intermediate calculations'!AC39)+Data!$AK$32)</f>
        <v>1788120.0826593719</v>
      </c>
      <c r="AD42" s="22">
        <f>((Data!$AJ$32*'Intermediate calculations'!AD39)+Data!$AK$32)</f>
        <v>1799321.0807055309</v>
      </c>
      <c r="AE42" s="22">
        <f>((Data!$AJ$32*'Intermediate calculations'!AE39)+Data!$AK$32)</f>
        <v>1804745.9430483952</v>
      </c>
      <c r="AF42" s="22">
        <f>((Data!$AJ$32*'Intermediate calculations'!AF39)+Data!$AK$32)</f>
        <v>1804594.3243695984</v>
      </c>
      <c r="AG42" s="22">
        <f>((Data!$AJ$32*'Intermediate calculations'!AG39)+Data!$AK$32)</f>
        <v>1521882.778464108</v>
      </c>
      <c r="AH42" s="22">
        <f>((Data!$AJ$32*'Intermediate calculations'!AH39)+Data!$AK$32)</f>
        <v>1571709.7060123137</v>
      </c>
      <c r="AI42" s="22">
        <f>((Data!$AJ$32*'Intermediate calculations'!AI39)+Data!$AK$32)</f>
        <v>1618419.2533200723</v>
      </c>
      <c r="AJ42" s="22">
        <f>((Data!$AJ$32*'Intermediate calculations'!AJ39)+Data!$AK$32)</f>
        <v>1665486.6903436435</v>
      </c>
      <c r="AK42" s="22">
        <f>((Data!$AJ$32*'Intermediate calculations'!AK39)+Data!$AK$32)</f>
        <v>1709832.0364088058</v>
      </c>
      <c r="AL42" s="22">
        <f>((Data!$AJ$32*'Intermediate calculations'!AL39)+Data!$AK$32)</f>
        <v>1756780.8426037312</v>
      </c>
      <c r="AM42" s="22">
        <f>((Data!$AJ$32*'Intermediate calculations'!AM39)+Data!$AK$32)</f>
        <v>1819957.0502087136</v>
      </c>
      <c r="AN42" s="22">
        <f>((Data!$AJ$32*'Intermediate calculations'!AN39)+Data!$AK$32)</f>
        <v>1882097.8831426979</v>
      </c>
      <c r="AO42" s="22">
        <f>((Data!$AJ$32*'Intermediate calculations'!AO39)+Data!$AK$32)</f>
        <v>1948023.2199550748</v>
      </c>
      <c r="AP42" s="22">
        <f>((Data!$AJ$32*'Intermediate calculations'!AP39)+Data!$AK$32)</f>
        <v>2016573.1287290652</v>
      </c>
      <c r="AQ42" s="22">
        <f>((Data!$AJ$32*'Intermediate calculations'!AQ39)+Data!$AK$32)</f>
        <v>2088042.6693977625</v>
      </c>
      <c r="AR42" s="22">
        <f>((Data!$AJ$32*'Intermediate calculations'!AR39)+Data!$AK$32)</f>
        <v>2180563.8084105477</v>
      </c>
      <c r="AS42" s="22">
        <f>((Data!$AJ$32*'Intermediate calculations'!AS39)+Data!$AK$32)</f>
        <v>2267730.5426442493</v>
      </c>
      <c r="AT42" s="22">
        <f>((Data!$AJ$32*'Intermediate calculations'!AT39)+Data!$AK$32)</f>
        <v>2366428.2290432532</v>
      </c>
      <c r="AU42" s="22">
        <f>((Data!$AJ$32*'Intermediate calculations'!AU39)+Data!$AK$32)</f>
        <v>2473042.3607036429</v>
      </c>
      <c r="AV42" s="22">
        <f>((Data!$AJ$32*'Intermediate calculations'!AV39)+Data!$AK$32)</f>
        <v>2588141.1416435111</v>
      </c>
      <c r="AW42" s="22">
        <f>((Data!$AJ$32*'Intermediate calculations'!AW39)+Data!$AK$32)</f>
        <v>2709697.1741257198</v>
      </c>
      <c r="AX42" s="22">
        <f>((Data!$AJ$32*'Intermediate calculations'!AX39)+Data!$AK$32)</f>
        <v>2837019.4867068282</v>
      </c>
      <c r="AY42" s="22">
        <f>((Data!$AJ$32*'Intermediate calculations'!AY39)+Data!$AK$32)</f>
        <v>2966373.0353183663</v>
      </c>
      <c r="AZ42" s="22">
        <f>((Data!$AJ$32*'Intermediate calculations'!AZ39)+Data!$AK$32)</f>
        <v>3101624.3591174027</v>
      </c>
      <c r="BA42" s="22">
        <f>((Data!$AJ$32*'Intermediate calculations'!BA39)+Data!$AK$32)</f>
        <v>3246071.7932429025</v>
      </c>
      <c r="BB42" s="22">
        <f>((Data!$AJ$32*'Intermediate calculations'!BB39)+Data!$AK$32)</f>
        <v>3399521.9333552648</v>
      </c>
      <c r="BC42" s="22">
        <f>((Data!$AJ$32*'Intermediate calculations'!BC39)+Data!$AK$32)</f>
        <v>3560063.4583602967</v>
      </c>
      <c r="BD42" s="22">
        <f>((Data!$AJ$32*'Intermediate calculations'!BD39)+Data!$AK$32)</f>
        <v>3727225.9815401067</v>
      </c>
      <c r="BE42" s="22">
        <f>((Data!$AJ$32*'Intermediate calculations'!BE39)+Data!$AK$32)</f>
        <v>3902016.8278910215</v>
      </c>
      <c r="BF42" s="22">
        <f>((Data!$AJ$32*'Intermediate calculations'!BF39)+Data!$AK$32)</f>
        <v>4088426.2897996414</v>
      </c>
      <c r="BG42" s="22">
        <f>((Data!$AJ$32*'Intermediate calculations'!BG39)+Data!$AK$32)</f>
        <v>4287340.1692935526</v>
      </c>
      <c r="BH42" s="22">
        <f>((Data!$AJ$32*'Intermediate calculations'!BH39)+Data!$AK$32)</f>
        <v>4496228.1717214622</v>
      </c>
      <c r="BI42" s="22">
        <f>((Data!$AJ$32*'Intermediate calculations'!BI39)+Data!$AK$32)</f>
        <v>4707594.273017101</v>
      </c>
      <c r="BJ42" s="22">
        <f>((Data!$AJ$32*'Intermediate calculations'!BJ39)+Data!$AK$32)</f>
        <v>4929951.9761508703</v>
      </c>
      <c r="BK42" s="22">
        <f>((Data!$AJ$32*'Intermediate calculations'!BK39)+Data!$AK$32)</f>
        <v>5164113.7755349372</v>
      </c>
    </row>
    <row r="43" spans="1:63" x14ac:dyDescent="0.25">
      <c r="A43" t="s">
        <v>840</v>
      </c>
      <c r="B43" t="s">
        <v>817</v>
      </c>
      <c r="C43" s="22">
        <f>Data!C33</f>
        <v>68.961045364627694</v>
      </c>
      <c r="D43" s="22">
        <f>Data!D33</f>
        <v>66.572411602678287</v>
      </c>
      <c r="E43" s="22">
        <f>Data!E33</f>
        <v>66.15071789332076</v>
      </c>
      <c r="F43" s="22">
        <f>Data!F33</f>
        <v>72.719875005950854</v>
      </c>
      <c r="G43" s="22">
        <f>Data!G33</f>
        <v>68.477499041197419</v>
      </c>
      <c r="H43" s="22">
        <f>Data!H33</f>
        <v>73.536603455445899</v>
      </c>
      <c r="I43" s="22">
        <f>Data!I33</f>
        <v>79.143294085747129</v>
      </c>
      <c r="J43" s="22">
        <f>Data!J33</f>
        <v>74.781699692914046</v>
      </c>
      <c r="K43" s="22">
        <f>Data!K33</f>
        <v>79.40978027654414</v>
      </c>
      <c r="L43" s="22">
        <f>Data!L33</f>
        <v>80.218641000514211</v>
      </c>
      <c r="M43" s="22">
        <f>Data!M33</f>
        <v>81.536947334131511</v>
      </c>
      <c r="N43" s="22">
        <f>Data!N33</f>
        <v>77.011066383933155</v>
      </c>
      <c r="O43" s="22">
        <f>Data!O33</f>
        <v>82.781212703740493</v>
      </c>
      <c r="P43" s="22">
        <f>Data!P33</f>
        <v>76.268905274154775</v>
      </c>
      <c r="Q43" s="22">
        <f>Data!Q33</f>
        <v>69.273102053958866</v>
      </c>
      <c r="R43" s="22">
        <f>Data!R33</f>
        <v>62.800344830552497</v>
      </c>
      <c r="S43" s="22">
        <f>Data!S33</f>
        <v>59.921848070146211</v>
      </c>
      <c r="T43" s="22">
        <f>Data!T33</f>
        <v>59.683326027475253</v>
      </c>
      <c r="U43" s="22">
        <f>Data!U33</f>
        <v>60.136526615295352</v>
      </c>
      <c r="V43" s="22">
        <f>Data!V33</f>
        <v>54.67439650625618</v>
      </c>
      <c r="W43" s="22">
        <f>Data!W33</f>
        <v>54.815811975541422</v>
      </c>
      <c r="X43" s="22">
        <f>Data!X33</f>
        <v>55.37622349901082</v>
      </c>
      <c r="Y43" s="22">
        <f>((Data!$AJ$33*LN('Intermediate calculations'!Y2))+Data!$AK$33)</f>
        <v>58.564501504485122</v>
      </c>
      <c r="Z43" s="22">
        <f>((Data!$AJ$33*LN('Intermediate calculations'!Z2))+Data!$AK$33)</f>
        <v>57.852414461952051</v>
      </c>
      <c r="AA43" s="22">
        <f>((Data!$AJ$33*LN('Intermediate calculations'!AA2))+Data!$AK$33)</f>
        <v>57.183511504570532</v>
      </c>
      <c r="AB43" s="22">
        <f>((Data!$AJ$33*LN('Intermediate calculations'!AB2))+Data!$AK$33)</f>
        <v>56.552853021082669</v>
      </c>
      <c r="AC43" s="22">
        <f>((Data!$AJ$33*LN('Intermediate calculations'!AC2))+Data!$AK$33)</f>
        <v>55.956301271620312</v>
      </c>
      <c r="AD43" s="22">
        <f>((Data!$AJ$33*LN('Intermediate calculations'!AD2))+Data!$AK$33)</f>
        <v>55.390355698985459</v>
      </c>
      <c r="AE43" s="22">
        <f>((Data!$AJ$33*LN('Intermediate calculations'!AE2))+Data!$AK$33)</f>
        <v>54.852028462852246</v>
      </c>
      <c r="AF43" s="22">
        <f>((Data!$AJ$33*LN('Intermediate calculations'!AF2))+Data!$AK$33)</f>
        <v>54.338748955231814</v>
      </c>
      <c r="AG43" s="22">
        <f>((Data!$AJ$33*LN('Intermediate calculations'!AG2))+Data!$AK$33)</f>
        <v>53.848289558479074</v>
      </c>
      <c r="AH43" s="22">
        <f>((Data!$AJ$33*LN('Intermediate calculations'!AH2))+Data!$AK$33)</f>
        <v>53.378707215583006</v>
      </c>
      <c r="AI43" s="22">
        <f>((Data!$AJ$33*LN('Intermediate calculations'!AI2))+Data!$AK$33)</f>
        <v>52.928296936018867</v>
      </c>
      <c r="AJ43" s="22">
        <f>((Data!$AJ$33*LN('Intermediate calculations'!AJ2))+Data!$AK$33)</f>
        <v>52.495554425916637</v>
      </c>
      <c r="AK43" s="22">
        <f>((Data!$AJ$33*LN('Intermediate calculations'!AK2))+Data!$AK$33)</f>
        <v>52.079145774713623</v>
      </c>
      <c r="AL43" s="22">
        <f>((Data!$AJ$33*LN('Intermediate calculations'!AL2))+Data!$AK$33)</f>
        <v>51.677882657352583</v>
      </c>
      <c r="AM43" s="22">
        <f>((Data!$AJ$33*LN('Intermediate calculations'!AM2))+Data!$AK$33)</f>
        <v>51.290701889920292</v>
      </c>
      <c r="AN43" s="22">
        <f>((Data!$AJ$33*LN('Intermediate calculations'!AN2))+Data!$AK$33)</f>
        <v>50.916648452616414</v>
      </c>
      <c r="AO43" s="22">
        <f>((Data!$AJ$33*LN('Intermediate calculations'!AO2))+Data!$AK$33)</f>
        <v>50.554861297477927</v>
      </c>
      <c r="AP43" s="22">
        <f>((Data!$AJ$33*LN('Intermediate calculations'!AP2))+Data!$AK$33)</f>
        <v>50.204561410083343</v>
      </c>
      <c r="AQ43" s="22">
        <f>((Data!$AJ$33*LN('Intermediate calculations'!AQ2))+Data!$AK$33)</f>
        <v>49.865041708862769</v>
      </c>
      <c r="AR43" s="22">
        <f>((Data!$AJ$33*LN('Intermediate calculations'!AR2))+Data!$AK$33)</f>
        <v>49.535658452701824</v>
      </c>
      <c r="AS43" s="22">
        <f>((Data!$AJ$33*LN('Intermediate calculations'!AS2))+Data!$AK$33)</f>
        <v>49.215823894385991</v>
      </c>
      <c r="AT43" s="22">
        <f>((Data!$AJ$33*LN('Intermediate calculations'!AT2))+Data!$AK$33)</f>
        <v>48.904999969213961</v>
      </c>
      <c r="AU43" s="22">
        <f>((Data!$AJ$33*LN('Intermediate calculations'!AU2))+Data!$AK$33)</f>
        <v>48.602692848533806</v>
      </c>
      <c r="AV43" s="22">
        <f>((Data!$AJ$33*LN('Intermediate calculations'!AV2))+Data!$AK$33)</f>
        <v>48.308448219751597</v>
      </c>
      <c r="AW43" s="22">
        <f>((Data!$AJ$33*LN('Intermediate calculations'!AW2))+Data!$AK$33)</f>
        <v>48.021847179547592</v>
      </c>
      <c r="AX43" s="22">
        <f>((Data!$AJ$33*LN('Intermediate calculations'!AX2))+Data!$AK$33)</f>
        <v>47.742502647116751</v>
      </c>
      <c r="AY43" s="22">
        <f>((Data!$AJ$33*LN('Intermediate calculations'!AY2))+Data!$AK$33)</f>
        <v>47.470056220363155</v>
      </c>
      <c r="AZ43" s="22">
        <f>((Data!$AJ$33*LN('Intermediate calculations'!AZ2))+Data!$AK$33)</f>
        <v>47.204175410983531</v>
      </c>
      <c r="BA43" s="22">
        <f>((Data!$AJ$33*LN('Intermediate calculations'!BA2))+Data!$AK$33)</f>
        <v>46.944551204930832</v>
      </c>
      <c r="BB43" s="22">
        <f>((Data!$AJ$33*LN('Intermediate calculations'!BB2))+Data!$AK$33)</f>
        <v>46.690895903363106</v>
      </c>
      <c r="BC43" s="22">
        <f>((Data!$AJ$33*LN('Intermediate calculations'!BC2))+Data!$AK$33)</f>
        <v>46.442941206247369</v>
      </c>
      <c r="BD43" s="22">
        <f>((Data!$AJ$33*LN('Intermediate calculations'!BD2))+Data!$AK$33)</f>
        <v>46.200436506610366</v>
      </c>
      <c r="BE43" s="22">
        <f>((Data!$AJ$33*LN('Intermediate calculations'!BE2))+Data!$AK$33)</f>
        <v>45.963147368248158</v>
      </c>
      <c r="BF43" s="22">
        <f>((Data!$AJ$33*LN('Intermediate calculations'!BF2))+Data!$AK$33)</f>
        <v>45.730854163714291</v>
      </c>
      <c r="BG43" s="22">
        <f>((Data!$AJ$33*LN('Intermediate calculations'!BG2))+Data!$AK$33)</f>
        <v>45.503350852753108</v>
      </c>
      <c r="BH43" s="22">
        <f>((Data!$AJ$33*LN('Intermediate calculations'!BH2))+Data!$AK$33)</f>
        <v>45.280443884150152</v>
      </c>
      <c r="BI43" s="22">
        <f>((Data!$AJ$33*LN('Intermediate calculations'!BI2))+Data!$AK$33)</f>
        <v>45.061951206332779</v>
      </c>
      <c r="BJ43" s="22">
        <f>((Data!$AJ$33*LN('Intermediate calculations'!BJ2))+Data!$AK$33)</f>
        <v>44.847701374047929</v>
      </c>
      <c r="BK43" s="22">
        <f>((Data!$AJ$33*LN('Intermediate calculations'!BK2))+Data!$AK$33)</f>
        <v>44.637532740134517</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((Data!$AJ$38*'Intermediate calculations'!Y45)+Data!$AK$38)</f>
        <v>8837496.8555662557</v>
      </c>
      <c r="Z44" s="22">
        <f>((Data!$AJ$38*'Intermediate calculations'!Z45)+Data!$AK$38)</f>
        <v>9069534.4624521136</v>
      </c>
      <c r="AA44" s="22">
        <f>((Data!$AJ$38*'Intermediate calculations'!AA45)+Data!$AK$38)</f>
        <v>9310210.1830731332</v>
      </c>
      <c r="AB44" s="22">
        <f>((Data!$AJ$38*'Intermediate calculations'!AB45)+Data!$AK$38)</f>
        <v>9559821.8834201805</v>
      </c>
      <c r="AC44" s="22">
        <f>((Data!$AJ$38*'Intermediate calculations'!AC45)+Data!$AK$38)</f>
        <v>9818965.2954749912</v>
      </c>
      <c r="AD44" s="22">
        <f>((Data!$AJ$38*'Intermediate calculations'!AD45)+Data!$AK$38)</f>
        <v>10087640.419237565</v>
      </c>
      <c r="AE44" s="22">
        <f>((Data!$AJ$38*'Intermediate calculations'!AE45)+Data!$AK$38)</f>
        <v>10359889.93489055</v>
      </c>
      <c r="AF44" s="22">
        <f>((Data!$AJ$38*'Intermediate calculations'!AF45)+Data!$AK$38)</f>
        <v>10636607.44040655</v>
      </c>
      <c r="AG44" s="22">
        <f>((Data!$AJ$38*'Intermediate calculations'!AG45)+Data!$AK$38)</f>
        <v>10917792.935785566</v>
      </c>
      <c r="AH44" s="22">
        <f>((Data!$AJ$38*'Intermediate calculations'!AH45)+Data!$AK$38)</f>
        <v>11121235.407548133</v>
      </c>
      <c r="AI44" s="22">
        <f>((Data!$AJ$38*'Intermediate calculations'!AI45)+Data!$AK$38)</f>
        <v>11326762.941246778</v>
      </c>
      <c r="AJ44" s="22">
        <f>((Data!$AJ$38*'Intermediate calculations'!AJ45)+Data!$AK$38)</f>
        <v>11534971.268863227</v>
      </c>
      <c r="AK44" s="22">
        <f>((Data!$AJ$38*'Intermediate calculations'!AK45)+Data!$AK$38)</f>
        <v>11745562.524406619</v>
      </c>
      <c r="AL44" s="22">
        <f>((Data!$AJ$38*'Intermediate calculations'!AL45)+Data!$AK$38)</f>
        <v>11958536.707876954</v>
      </c>
      <c r="AM44" s="22">
        <f>((Data!$AJ$38*'Intermediate calculations'!AM45)+Data!$AK$38)</f>
        <v>12142617.890233129</v>
      </c>
      <c r="AN44" s="22">
        <f>((Data!$AJ$38*'Intermediate calculations'!AN45)+Data!$AK$38)</f>
        <v>12328784.134525377</v>
      </c>
      <c r="AO44" s="22">
        <f>((Data!$AJ$38*'Intermediate calculations'!AO45)+Data!$AK$38)</f>
        <v>12516439.708771966</v>
      </c>
      <c r="AP44" s="22">
        <f>((Data!$AJ$38*'Intermediate calculations'!AP45)+Data!$AK$38)</f>
        <v>12706180.344954625</v>
      </c>
      <c r="AQ44" s="22">
        <f>((Data!$AJ$38*'Intermediate calculations'!AQ45)+Data!$AK$38)</f>
        <v>12897708.17708249</v>
      </c>
      <c r="AR44" s="22">
        <f>((Data!$AJ$38*'Intermediate calculations'!AR45)+Data!$AK$38)</f>
        <v>13065406.729940951</v>
      </c>
      <c r="AS44" s="22">
        <f>((Data!$AJ$38*'Intermediate calculations'!AS45)+Data!$AK$38)</f>
        <v>13234594.612753745</v>
      </c>
      <c r="AT44" s="22">
        <f>((Data!$AJ$38*'Intermediate calculations'!AT45)+Data!$AK$38)</f>
        <v>13404973.959530011</v>
      </c>
      <c r="AU44" s="22">
        <f>((Data!$AJ$38*'Intermediate calculations'!AU45)+Data!$AK$38)</f>
        <v>13577140.502251487</v>
      </c>
      <c r="AV44" s="22">
        <f>((Data!$AJ$38*'Intermediate calculations'!AV45)+Data!$AK$38)</f>
        <v>13750498.508936428</v>
      </c>
      <c r="AW44" s="22">
        <f>((Data!$AJ$38*'Intermediate calculations'!AW45)+Data!$AK$38)</f>
        <v>13900622.968333695</v>
      </c>
      <c r="AX44" s="22">
        <f>((Data!$AJ$38*'Intermediate calculations'!AX45)+Data!$AK$38)</f>
        <v>14051641.025703568</v>
      </c>
      <c r="AY44" s="22">
        <f>((Data!$AJ$38*'Intermediate calculations'!AY45)+Data!$AK$38)</f>
        <v>14204148.413027782</v>
      </c>
      <c r="AZ44" s="22">
        <f>((Data!$AJ$38*'Intermediate calculations'!AZ45)+Data!$AK$38)</f>
        <v>14357549.398324594</v>
      </c>
      <c r="BA44" s="22">
        <f>((Data!$AJ$38*'Intermediate calculations'!BA45)+Data!$AK$38)</f>
        <v>14511843.981594007</v>
      </c>
      <c r="BB44" s="22">
        <f>((Data!$AJ$38*'Intermediate calculations'!BB45)+Data!$AK$38)</f>
        <v>14644096.481539223</v>
      </c>
      <c r="BC44" s="22">
        <f>((Data!$AJ$38*'Intermediate calculations'!BC45)+Data!$AK$38)</f>
        <v>14776944.713466171</v>
      </c>
      <c r="BD44" s="22">
        <f>((Data!$AJ$38*'Intermediate calculations'!BD45)+Data!$AK$38)</f>
        <v>14910686.543365721</v>
      </c>
      <c r="BE44" s="22">
        <f>((Data!$AJ$38*'Intermediate calculations'!BE45)+Data!$AK$38)</f>
        <v>15045024.10524701</v>
      </c>
      <c r="BF44" s="22">
        <f>((Data!$AJ$38*'Intermediate calculations'!BF45)+Data!$AK$38)</f>
        <v>15180553.13109177</v>
      </c>
      <c r="BG44" s="22">
        <f>((Data!$AJ$38*'Intermediate calculations'!BG45)+Data!$AK$38)</f>
        <v>15292252.877667118</v>
      </c>
      <c r="BH44" s="22">
        <f>((Data!$AJ$38*'Intermediate calculations'!BH45)+Data!$AK$38)</f>
        <v>15404846.222215071</v>
      </c>
      <c r="BI44" s="22">
        <f>((Data!$AJ$38*'Intermediate calculations'!BI45)+Data!$AK$38)</f>
        <v>15518035.298744757</v>
      </c>
      <c r="BJ44" s="22">
        <f>((Data!$AJ$38*'Intermediate calculations'!BJ45)+Data!$AK$38)</f>
        <v>15631522.241265312</v>
      </c>
      <c r="BK44" s="22">
        <f>((Data!$AJ$38*'Intermediate calculations'!BK45)+Data!$AK$38)</f>
        <v>15745902.781758472</v>
      </c>
    </row>
    <row r="45" spans="1:63" x14ac:dyDescent="0.25">
      <c r="A45" t="s">
        <v>751</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((Data!$AJ$37*Drivers!Z4)+Data!$AK$37)</f>
        <v>4413492.5805118149</v>
      </c>
      <c r="Z45" s="22">
        <f>((Data!$AJ$37*Drivers!AA4)+Data!$AK$37)</f>
        <v>4510851.5167678958</v>
      </c>
      <c r="AA45" s="22">
        <f>((Data!$AJ$37*Drivers!AB4)+Data!$AK$37)</f>
        <v>4611834.8550155386</v>
      </c>
      <c r="AB45" s="22">
        <f>((Data!$AJ$37*Drivers!AC4)+Data!$AK$37)</f>
        <v>4716567.5746337622</v>
      </c>
      <c r="AC45" s="22">
        <f>((Data!$AJ$37*Drivers!AD4)+Data!$AK$37)</f>
        <v>4825299.6343806051</v>
      </c>
      <c r="AD45" s="22">
        <f>((Data!$AJ$37*Drivers!AE4)+Data!$AK$37)</f>
        <v>4938031.0342560681</v>
      </c>
      <c r="AE45" s="22">
        <f>((Data!$AJ$37*Drivers!AF4)+Data!$AK$37)</f>
        <v>5052262.1866797628</v>
      </c>
      <c r="AF45" s="22">
        <f>((Data!$AJ$37*Drivers!AG4)+Data!$AK$37)</f>
        <v>5168368.0297887474</v>
      </c>
      <c r="AG45" s="22">
        <f>((Data!$AJ$37*Drivers!AH4)+Data!$AK$37)</f>
        <v>5286348.5635830238</v>
      </c>
      <c r="AH45" s="22">
        <f>((Data!$AJ$37*Drivers!AI4)+Data!$AK$37)</f>
        <v>5371709.4794532461</v>
      </c>
      <c r="AI45" s="22">
        <f>((Data!$AJ$37*Drivers!AJ4)+Data!$AK$37)</f>
        <v>5457945.2509766044</v>
      </c>
      <c r="AJ45" s="22">
        <f>((Data!$AJ$37*Drivers!AK4)+Data!$AK$37)</f>
        <v>5545305.8369111372</v>
      </c>
      <c r="AK45" s="22">
        <f>((Data!$AJ$37*Drivers!AL4)+Data!$AK$37)</f>
        <v>5633666.2578778239</v>
      </c>
      <c r="AL45" s="22">
        <f>((Data!$AJ$37*Drivers!AM4)+Data!$AK$37)</f>
        <v>5723026.5138766663</v>
      </c>
      <c r="AM45" s="22">
        <f>((Data!$AJ$37*Drivers!AN4)+Data!$AK$37)</f>
        <v>5800263.7701106304</v>
      </c>
      <c r="AN45" s="22">
        <f>((Data!$AJ$37*Drivers!AO4)+Data!$AK$37)</f>
        <v>5878375.8819977306</v>
      </c>
      <c r="AO45" s="22">
        <f>((Data!$AJ$37*Drivers!AP4)+Data!$AK$37)</f>
        <v>5957112.8907799274</v>
      </c>
      <c r="AP45" s="22">
        <f>((Data!$AJ$37*Drivers!AQ4)+Data!$AK$37)</f>
        <v>6036724.7552152593</v>
      </c>
      <c r="AQ45" s="22">
        <f>((Data!$AJ$37*Drivers!AR4)+Data!$AK$37)</f>
        <v>6117086.4959247075</v>
      </c>
      <c r="AR45" s="22">
        <f>((Data!$AJ$37*Drivers!AS4)+Data!$AK$37)</f>
        <v>6187449.8863126077</v>
      </c>
      <c r="AS45" s="22">
        <f>((Data!$AJ$37*Drivers!AT4)+Data!$AK$37)</f>
        <v>6258438.1735956036</v>
      </c>
      <c r="AT45" s="22">
        <f>((Data!$AJ$37*Drivers!AU4)+Data!$AK$37)</f>
        <v>6329926.3783946773</v>
      </c>
      <c r="AU45" s="22">
        <f>((Data!$AJ$37*Drivers!AV4)+Data!$AK$37)</f>
        <v>6402164.4594678683</v>
      </c>
      <c r="AV45" s="22">
        <f>((Data!$AJ$37*Drivers!AW4)+Data!$AK$37)</f>
        <v>6474902.4580571344</v>
      </c>
      <c r="AW45" s="22">
        <f>((Data!$AJ$37*Drivers!AX4)+Data!$AK$37)</f>
        <v>6537892.0650828918</v>
      </c>
      <c r="AX45" s="22">
        <f>((Data!$AJ$37*Drivers!AY4)+Data!$AK$37)</f>
        <v>6601256.6102457074</v>
      </c>
      <c r="AY45" s="22">
        <f>((Data!$AJ$37*Drivers!AZ4)+Data!$AK$37)</f>
        <v>6665246.0523036206</v>
      </c>
      <c r="AZ45" s="22">
        <f>((Data!$AJ$37*Drivers!BA4)+Data!$AK$37)</f>
        <v>6729610.4324985901</v>
      </c>
      <c r="BA45" s="22">
        <f>((Data!$AJ$37*Drivers!BB4)+Data!$AK$37)</f>
        <v>6794349.7508306177</v>
      </c>
      <c r="BB45" s="22">
        <f>((Data!$AJ$37*Drivers!BC4)+Data!$AK$37)</f>
        <v>6849840.5951152137</v>
      </c>
      <c r="BC45" s="22">
        <f>((Data!$AJ$37*Drivers!BD4)+Data!$AK$37)</f>
        <v>6905581.398157849</v>
      </c>
      <c r="BD45" s="22">
        <f>((Data!$AJ$37*Drivers!BE4)+Data!$AK$37)</f>
        <v>6961697.1393375406</v>
      </c>
      <c r="BE45" s="22">
        <f>((Data!$AJ$37*Drivers!BF4)+Data!$AK$37)</f>
        <v>7018062.8392752716</v>
      </c>
      <c r="BF45" s="22">
        <f>((Data!$AJ$37*Drivers!BG4)+Data!$AK$37)</f>
        <v>7074928.4567290815</v>
      </c>
      <c r="BG45" s="22">
        <f>((Data!$AJ$37*Drivers!BH4)+Data!$AK$37)</f>
        <v>7121795.7238613414</v>
      </c>
      <c r="BH45" s="22">
        <f>((Data!$AJ$37*Drivers!BI4)+Data!$AK$37)</f>
        <v>7169037.9291306594</v>
      </c>
      <c r="BI45" s="22">
        <f>((Data!$AJ$37*Drivers!BJ4)+Data!$AK$37)</f>
        <v>7216530.093158015</v>
      </c>
      <c r="BJ45" s="22">
        <f>((Data!$AJ$37*Drivers!BK4)+Data!$AK$37)</f>
        <v>7264147.2365643913</v>
      </c>
      <c r="BK45" s="22">
        <f>((Data!$AJ$37*Drivers!BL4)+Data!$AK$37)</f>
        <v>7312139.3181078257</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((Data!$AJ$39*'Intermediate calculations'!Y44)+Data!$AK$39)</f>
        <v>11669478.742456626</v>
      </c>
      <c r="Z46" s="22">
        <f>((Data!$AJ$39*'Intermediate calculations'!Z44)+Data!$AK$39)</f>
        <v>11888897.535928495</v>
      </c>
      <c r="AA46" s="22">
        <f>((Data!$AJ$39*'Intermediate calculations'!AA44)+Data!$AK$39)</f>
        <v>12116484.679863375</v>
      </c>
      <c r="AB46" s="22">
        <f>((Data!$AJ$39*'Intermediate calculations'!AB44)+Data!$AK$39)</f>
        <v>12352521.841518609</v>
      </c>
      <c r="AC46" s="22">
        <f>((Data!$AJ$39*'Intermediate calculations'!AC44)+Data!$AK$39)</f>
        <v>12597572.355408886</v>
      </c>
      <c r="AD46" s="22">
        <f>((Data!$AJ$39*'Intermediate calculations'!AD44)+Data!$AK$39)</f>
        <v>12851636.221534211</v>
      </c>
      <c r="AE46" s="22">
        <f>((Data!$AJ$39*'Intermediate calculations'!AE44)+Data!$AK$39)</f>
        <v>13109080.094747676</v>
      </c>
      <c r="AF46" s="22">
        <f>((Data!$AJ$39*'Intermediate calculations'!AF44)+Data!$AK$39)</f>
        <v>13370748.97682132</v>
      </c>
      <c r="AG46" s="22">
        <f>((Data!$AJ$39*'Intermediate calculations'!AG44)+Data!$AK$39)</f>
        <v>13636642.867755143</v>
      </c>
      <c r="AH46" s="22">
        <f>((Data!$AJ$39*'Intermediate calculations'!AH44)+Data!$AK$39)</f>
        <v>13829021.604521876</v>
      </c>
      <c r="AI46" s="22">
        <f>((Data!$AJ$39*'Intermediate calculations'!AI44)+Data!$AK$39)</f>
        <v>14023372.012090031</v>
      </c>
      <c r="AJ46" s="22">
        <f>((Data!$AJ$39*'Intermediate calculations'!AJ44)+Data!$AK$39)</f>
        <v>14220257.424974287</v>
      </c>
      <c r="AK46" s="22">
        <f>((Data!$AJ$39*'Intermediate calculations'!AK44)+Data!$AK$39)</f>
        <v>14419396.175917307</v>
      </c>
      <c r="AL46" s="22">
        <f>((Data!$AJ$39*'Intermediate calculations'!AL44)+Data!$AK$39)</f>
        <v>14620788.264919091</v>
      </c>
      <c r="AM46" s="22">
        <f>((Data!$AJ$39*'Intermediate calculations'!AM44)+Data!$AK$39)</f>
        <v>14794858.629958391</v>
      </c>
      <c r="AN46" s="22">
        <f>((Data!$AJ$39*'Intermediate calculations'!AN44)+Data!$AK$39)</f>
        <v>14970900.665799107</v>
      </c>
      <c r="AO46" s="22">
        <f>((Data!$AJ$39*'Intermediate calculations'!AO44)+Data!$AK$39)</f>
        <v>15148351.037926553</v>
      </c>
      <c r="AP46" s="22">
        <f>((Data!$AJ$39*'Intermediate calculations'!AP44)+Data!$AK$39)</f>
        <v>15327773.080855411</v>
      </c>
      <c r="AQ46" s="22">
        <f>((Data!$AJ$39*'Intermediate calculations'!AQ44)+Data!$AK$39)</f>
        <v>15508885.12732834</v>
      </c>
      <c r="AR46" s="22">
        <f>((Data!$AJ$39*'Intermediate calculations'!AR44)+Data!$AK$39)</f>
        <v>15667463.793213662</v>
      </c>
      <c r="AS46" s="22">
        <f>((Data!$AJ$39*'Intermediate calculations'!AS44)+Data!$AK$39)</f>
        <v>15827450.795385705</v>
      </c>
      <c r="AT46" s="22">
        <f>((Data!$AJ$39*'Intermediate calculations'!AT44)+Data!$AK$39)</f>
        <v>15988564.466587128</v>
      </c>
      <c r="AU46" s="22">
        <f>((Data!$AJ$39*'Intermediate calculations'!AU44)+Data!$AK$39)</f>
        <v>16151368.141332628</v>
      </c>
      <c r="AV46" s="22">
        <f>((Data!$AJ$39*'Intermediate calculations'!AV44)+Data!$AK$39)</f>
        <v>16315298.485107504</v>
      </c>
      <c r="AW46" s="22">
        <f>((Data!$AJ$39*'Intermediate calculations'!AW44)+Data!$AK$39)</f>
        <v>16457258.782809455</v>
      </c>
      <c r="AX46" s="22">
        <f>((Data!$AJ$39*'Intermediate calculations'!AX44)+Data!$AK$39)</f>
        <v>16600064.082283447</v>
      </c>
      <c r="AY46" s="22">
        <f>((Data!$AJ$39*'Intermediate calculations'!AY44)+Data!$AK$39)</f>
        <v>16744277.718044166</v>
      </c>
      <c r="AZ46" s="22">
        <f>((Data!$AJ$39*'Intermediate calculations'!AZ44)+Data!$AK$39)</f>
        <v>16889336.355576918</v>
      </c>
      <c r="BA46" s="22">
        <f>((Data!$AJ$39*'Intermediate calculations'!BA44)+Data!$AK$39)</f>
        <v>17035239.994881701</v>
      </c>
      <c r="BB46" s="22">
        <f>((Data!$AJ$39*'Intermediate calculations'!BB44)+Data!$AK$39)</f>
        <v>17160300.257142946</v>
      </c>
      <c r="BC46" s="22">
        <f>((Data!$AJ$39*'Intermediate calculations'!BC44)+Data!$AK$39)</f>
        <v>17285923.853918884</v>
      </c>
      <c r="BD46" s="22">
        <f>((Data!$AJ$39*'Intermediate calculations'!BD44)+Data!$AK$39)</f>
        <v>17412392.452466853</v>
      </c>
      <c r="BE46" s="22">
        <f>((Data!$AJ$39*'Intermediate calculations'!BE44)+Data!$AK$39)</f>
        <v>17539424.385529518</v>
      </c>
      <c r="BF46" s="22">
        <f>((Data!$AJ$39*'Intermediate calculations'!BF44)+Data!$AK$39)</f>
        <v>17667582.987621561</v>
      </c>
      <c r="BG46" s="22">
        <f>((Data!$AJ$39*'Intermediate calculations'!BG44)+Data!$AK$39)</f>
        <v>17773208.209125988</v>
      </c>
      <c r="BH46" s="22">
        <f>((Data!$AJ$39*'Intermediate calculations'!BH44)+Data!$AK$39)</f>
        <v>17879678.432402458</v>
      </c>
      <c r="BI46" s="22">
        <f>((Data!$AJ$39*'Intermediate calculations'!BI44)+Data!$AK$39)</f>
        <v>17986711.990193613</v>
      </c>
      <c r="BJ46" s="22">
        <f>((Data!$AJ$39*'Intermediate calculations'!BJ44)+Data!$AK$39)</f>
        <v>18094027.215242114</v>
      </c>
      <c r="BK46" s="22">
        <f>((Data!$AJ$39*'Intermediate calculations'!BK44)+Data!$AK$39)</f>
        <v>18202187.442062654</v>
      </c>
    </row>
    <row r="47" spans="1:63" x14ac:dyDescent="0.25">
      <c r="A47" t="s">
        <v>752</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170355.46503584122</v>
      </c>
      <c r="Z47" s="22">
        <f>((Data!$AJ$12*((Drivers!AA5*1000000)/Drivers!AA4))+Data!$AK$12)*Drivers!AA4</f>
        <v>169604.5269635671</v>
      </c>
      <c r="AA47" s="22">
        <f>((Data!$AJ$12*((Drivers!AB5*1000000)/Drivers!AB4))+Data!$AK$12)*Drivers!AB4</f>
        <v>170970.49630949137</v>
      </c>
      <c r="AB47" s="22">
        <f>((Data!$AJ$12*((Drivers!AC5*1000000)/Drivers!AC4))+Data!$AK$12)*Drivers!AC4</f>
        <v>174600.85036910532</v>
      </c>
      <c r="AC47" s="22">
        <f>((Data!$AJ$12*((Drivers!AD5*1000000)/Drivers!AD4))+Data!$AK$12)*Drivers!AD4</f>
        <v>180149.45689494262</v>
      </c>
      <c r="AD47" s="22">
        <f>((Data!$AJ$12*((Drivers!AE5*1000000)/Drivers!AE4))+Data!$AK$12)*Drivers!AE4</f>
        <v>184609.64159270137</v>
      </c>
      <c r="AE47" s="22">
        <f>((Data!$AJ$12*((Drivers!AF5*1000000)/Drivers!AF4))+Data!$AK$12)*Drivers!AF4</f>
        <v>189750.39555167785</v>
      </c>
      <c r="AF47" s="22">
        <f>((Data!$AJ$12*((Drivers!AG5*1000000)/Drivers!AG4))+Data!$AK$12)*Drivers!AG4</f>
        <v>195569.52591555082</v>
      </c>
      <c r="AG47" s="22">
        <f>((Data!$AJ$12*((Drivers!AH5*1000000)/Drivers!AH4))+Data!$AK$12)*Drivers!AH4</f>
        <v>231107.80690559209</v>
      </c>
      <c r="AH47" s="22">
        <f>((Data!$AJ$12*((Drivers!AI5*1000000)/Drivers!AI4))+Data!$AK$12)*Drivers!AI4</f>
        <v>230150.15505986146</v>
      </c>
      <c r="AI47" s="22">
        <f>((Data!$AJ$12*((Drivers!AJ5*1000000)/Drivers!AJ4))+Data!$AK$12)*Drivers!AJ4</f>
        <v>229563.07722352538</v>
      </c>
      <c r="AJ47" s="22">
        <f>((Data!$AJ$12*((Drivers!AK5*1000000)/Drivers!AK4))+Data!$AK$12)*Drivers!AK4</f>
        <v>228994.69664339657</v>
      </c>
      <c r="AK47" s="22">
        <f>((Data!$AJ$12*((Drivers!AL5*1000000)/Drivers!AL4))+Data!$AK$12)*Drivers!AL4</f>
        <v>228761.69208622989</v>
      </c>
      <c r="AL47" s="22">
        <f>((Data!$AJ$12*((Drivers!AM5*1000000)/Drivers!AM4))+Data!$AK$12)*Drivers!AM4</f>
        <v>228305.69759595662</v>
      </c>
      <c r="AM47" s="22">
        <f>((Data!$AJ$12*((Drivers!AN5*1000000)/Drivers!AN4))+Data!$AK$12)*Drivers!AN4</f>
        <v>225542.38009164127</v>
      </c>
      <c r="AN47" s="22">
        <f>((Data!$AJ$12*((Drivers!AO5*1000000)/Drivers!AO4))+Data!$AK$12)*Drivers!AO4</f>
        <v>222931.34537932739</v>
      </c>
      <c r="AO47" s="22">
        <f>((Data!$AJ$12*((Drivers!AP5*1000000)/Drivers!AP4))+Data!$AK$12)*Drivers!AP4</f>
        <v>219954.75204606281</v>
      </c>
      <c r="AP47" s="22">
        <f>((Data!$AJ$12*((Drivers!AQ5*1000000)/Drivers!AQ4))+Data!$AK$12)*Drivers!AQ4</f>
        <v>216746.70852264593</v>
      </c>
      <c r="AQ47" s="22">
        <f>((Data!$AJ$12*((Drivers!AR5*1000000)/Drivers!AR4))+Data!$AK$12)*Drivers!AR4</f>
        <v>213270.03202342615</v>
      </c>
      <c r="AR47" s="22">
        <f>((Data!$AJ$12*((Drivers!AS5*1000000)/Drivers!AS4))+Data!$AK$12)*Drivers!AS4</f>
        <v>207086.42663875528</v>
      </c>
      <c r="AS47" s="22">
        <f>((Data!$AJ$12*((Drivers!AT5*1000000)/Drivers!AT4))+Data!$AK$12)*Drivers!AT4</f>
        <v>201495.44618737447</v>
      </c>
      <c r="AT47" s="22">
        <f>((Data!$AJ$12*((Drivers!AU5*1000000)/Drivers!AU4))+Data!$AK$12)*Drivers!AU4</f>
        <v>194720.47155135483</v>
      </c>
      <c r="AU47" s="22">
        <f>((Data!$AJ$12*((Drivers!AV5*1000000)/Drivers!AV4))+Data!$AK$12)*Drivers!AV4</f>
        <v>187152.9650177891</v>
      </c>
      <c r="AV47" s="22">
        <f>((Data!$AJ$12*((Drivers!AW5*1000000)/Drivers!AW4))+Data!$AK$12)*Drivers!AW4</f>
        <v>178720.85881766453</v>
      </c>
      <c r="AW47" s="22">
        <f>((Data!$AJ$12*((Drivers!AX5*1000000)/Drivers!AX4))+Data!$AK$12)*Drivers!AX4</f>
        <v>169124.48496564364</v>
      </c>
      <c r="AX47" s="22">
        <f>((Data!$AJ$12*((Drivers!AY5*1000000)/Drivers!AY4))+Data!$AK$12)*Drivers!AY4</f>
        <v>158942.276476061</v>
      </c>
      <c r="AY47" s="22">
        <f>((Data!$AJ$12*((Drivers!AZ5*1000000)/Drivers!AZ4))+Data!$AK$12)*Drivers!AZ4</f>
        <v>148578.33354859601</v>
      </c>
      <c r="AZ47" s="22">
        <f>((Data!$AJ$12*((Drivers!BA5*1000000)/Drivers!BA4))+Data!$AK$12)*Drivers!BA4</f>
        <v>137614.76916983892</v>
      </c>
      <c r="BA47" s="22">
        <f>((Data!$AJ$12*((Drivers!BB5*1000000)/Drivers!BB4))+Data!$AK$12)*Drivers!BB4</f>
        <v>125705.76409539413</v>
      </c>
      <c r="BB47" s="22">
        <f>((Data!$AJ$12*((Drivers!BC5*1000000)/Drivers!BC4))+Data!$AK$12)*Drivers!BC4</f>
        <v>112390.59612263636</v>
      </c>
      <c r="BC47" s="22">
        <f>((Data!$AJ$12*((Drivers!BD5*1000000)/Drivers!BD4))+Data!$AK$12)*Drivers!BD4</f>
        <v>98344.414019114003</v>
      </c>
      <c r="BD47" s="22">
        <f>((Data!$AJ$12*((Drivers!BE5*1000000)/Drivers!BE4))+Data!$AK$12)*Drivers!BE4</f>
        <v>83622.782988784413</v>
      </c>
      <c r="BE47" s="22">
        <f>((Data!$AJ$12*((Drivers!BF5*1000000)/Drivers!BF4))+Data!$AK$12)*Drivers!BF4</f>
        <v>68113.84167162588</v>
      </c>
      <c r="BF47" s="22">
        <f>((Data!$AJ$12*((Drivers!BG5*1000000)/Drivers!BG4))+Data!$AK$12)*Drivers!BG4</f>
        <v>51411.71496067477</v>
      </c>
      <c r="BG47" s="22">
        <f>((Data!$AJ$12*((Drivers!BH5*1000000)/Drivers!BH4))+Data!$AK$12)*Drivers!BH4</f>
        <v>32898.80225672837</v>
      </c>
      <c r="BH47" s="22">
        <f>((Data!$AJ$12*((Drivers!BI5*1000000)/Drivers!BI4))+Data!$AK$12)*Drivers!BI4</f>
        <v>13358.876875857532</v>
      </c>
      <c r="BI47" s="22">
        <f>((Data!$AJ$12*((Drivers!BJ5*1000000)/Drivers!BJ4))+Data!$AK$12)*Drivers!BJ4</f>
        <v>-6428.3752540808091</v>
      </c>
      <c r="BJ47" s="22">
        <f>((Data!$AJ$12*((Drivers!BK5*1000000)/Drivers!BK4))+Data!$AK$12)*Drivers!BK4</f>
        <v>-27361.812776867413</v>
      </c>
      <c r="BK47" s="22">
        <f>((Data!$AJ$12*((Drivers!BL5*1000000)/Drivers!BL4))+Data!$AK$12)*Drivers!BL4</f>
        <v>-49514.129467654922</v>
      </c>
    </row>
    <row r="48" spans="1:63" x14ac:dyDescent="0.25">
      <c r="A48" t="s">
        <v>752</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((Data!$AJ$42*'Intermediate calculations'!Y47)+Data!$AK$42)</f>
        <v>178074.17303765906</v>
      </c>
      <c r="Z49" s="22">
        <f>((Data!$AJ$42*'Intermediate calculations'!Z47)+Data!$AK$42)</f>
        <v>177330.23797466728</v>
      </c>
      <c r="AA49" s="22">
        <f>((Data!$AJ$42*'Intermediate calculations'!AA47)+Data!$AK$42)</f>
        <v>178683.46872554347</v>
      </c>
      <c r="AB49" s="22">
        <f>((Data!$AJ$42*'Intermediate calculations'!AB47)+Data!$AK$42)</f>
        <v>182279.96725949389</v>
      </c>
      <c r="AC49" s="22">
        <f>((Data!$AJ$42*'Intermediate calculations'!AC47)+Data!$AK$42)</f>
        <v>187776.82924814618</v>
      </c>
      <c r="AD49" s="22">
        <f>((Data!$AJ$42*'Intermediate calculations'!AD47)+Data!$AK$42)</f>
        <v>192195.41968401766</v>
      </c>
      <c r="AE49" s="22">
        <f>((Data!$AJ$42*'Intermediate calculations'!AE47)+Data!$AK$42)</f>
        <v>197288.23260894342</v>
      </c>
      <c r="AF49" s="22">
        <f>((Data!$AJ$42*'Intermediate calculations'!AF47)+Data!$AK$42)</f>
        <v>203053.09561648185</v>
      </c>
      <c r="AG49" s="22">
        <f>((Data!$AJ$42*'Intermediate calculations'!AG47)+Data!$AK$42)</f>
        <v>238259.95791723294</v>
      </c>
      <c r="AH49" s="22">
        <f>((Data!$AJ$42*'Intermediate calculations'!AH47)+Data!$AK$42)</f>
        <v>237311.23682759592</v>
      </c>
      <c r="AI49" s="22">
        <f>((Data!$AJ$42*'Intermediate calculations'!AI47)+Data!$AK$42)</f>
        <v>236729.63389217257</v>
      </c>
      <c r="AJ49" s="22">
        <f>((Data!$AJ$42*'Intermediate calculations'!AJ47)+Data!$AK$42)</f>
        <v>236166.55384830036</v>
      </c>
      <c r="AK49" s="22">
        <f>((Data!$AJ$42*'Intermediate calculations'!AK47)+Data!$AK$42)</f>
        <v>235935.72221742</v>
      </c>
      <c r="AL49" s="22">
        <f>((Data!$AJ$42*'Intermediate calculations'!AL47)+Data!$AK$42)</f>
        <v>235483.98018652518</v>
      </c>
      <c r="AM49" s="22">
        <f>((Data!$AJ$42*'Intermediate calculations'!AM47)+Data!$AK$42)</f>
        <v>232746.43250111665</v>
      </c>
      <c r="AN49" s="22">
        <f>((Data!$AJ$42*'Intermediate calculations'!AN47)+Data!$AK$42)</f>
        <v>230159.74746689465</v>
      </c>
      <c r="AO49" s="22">
        <f>((Data!$AJ$42*'Intermediate calculations'!AO47)+Data!$AK$42)</f>
        <v>227210.91289498765</v>
      </c>
      <c r="AP49" s="22">
        <f>((Data!$AJ$42*'Intermediate calculations'!AP47)+Data!$AK$42)</f>
        <v>224032.78656368295</v>
      </c>
      <c r="AQ49" s="22">
        <f>((Data!$AJ$42*'Intermediate calculations'!AQ47)+Data!$AK$42)</f>
        <v>220588.53244214601</v>
      </c>
      <c r="AR49" s="22">
        <f>((Data!$AJ$42*'Intermediate calculations'!AR47)+Data!$AK$42)</f>
        <v>214462.59339176546</v>
      </c>
      <c r="AS49" s="22">
        <f>((Data!$AJ$42*'Intermediate calculations'!AS47)+Data!$AK$42)</f>
        <v>208923.75264330284</v>
      </c>
      <c r="AT49" s="22">
        <f>((Data!$AJ$42*'Intermediate calculations'!AT47)+Data!$AK$42)</f>
        <v>202211.95926285585</v>
      </c>
      <c r="AU49" s="22">
        <f>((Data!$AJ$42*'Intermediate calculations'!AU47)+Data!$AK$42)</f>
        <v>194715.0248849116</v>
      </c>
      <c r="AV49" s="22">
        <f>((Data!$AJ$42*'Intermediate calculations'!AV47)+Data!$AK$42)</f>
        <v>186361.55382151704</v>
      </c>
      <c r="AW49" s="22">
        <f>((Data!$AJ$42*'Intermediate calculations'!AW47)+Data!$AK$42)</f>
        <v>176854.67269551929</v>
      </c>
      <c r="AX49" s="22">
        <f>((Data!$AJ$42*'Intermediate calculations'!AX47)+Data!$AK$42)</f>
        <v>166767.42023919674</v>
      </c>
      <c r="AY49" s="22">
        <f>((Data!$AJ$42*'Intermediate calculations'!AY47)+Data!$AK$42)</f>
        <v>156500.1281424757</v>
      </c>
      <c r="AZ49" s="22">
        <f>((Data!$AJ$42*'Intermediate calculations'!AZ47)+Data!$AK$42)</f>
        <v>145638.80647313313</v>
      </c>
      <c r="BA49" s="22">
        <f>((Data!$AJ$42*'Intermediate calculations'!BA47)+Data!$AK$42)</f>
        <v>133840.86098690052</v>
      </c>
      <c r="BB49" s="22">
        <f>((Data!$AJ$42*'Intermediate calculations'!BB47)+Data!$AK$42)</f>
        <v>120649.86602967061</v>
      </c>
      <c r="BC49" s="22">
        <f>((Data!$AJ$42*'Intermediate calculations'!BC47)+Data!$AK$42)</f>
        <v>106734.67414662587</v>
      </c>
      <c r="BD49" s="22">
        <f>((Data!$AJ$42*'Intermediate calculations'!BD47)+Data!$AK$42)</f>
        <v>92150.33235832947</v>
      </c>
      <c r="BE49" s="22">
        <f>((Data!$AJ$42*'Intermediate calculations'!BE47)+Data!$AK$42)</f>
        <v>76786.022488174567</v>
      </c>
      <c r="BF49" s="22">
        <f>((Data!$AJ$42*'Intermediate calculations'!BF47)+Data!$AK$42)</f>
        <v>60239.654491170637</v>
      </c>
      <c r="BG49" s="22">
        <f>((Data!$AJ$42*'Intermediate calculations'!BG47)+Data!$AK$42)</f>
        <v>41899.387314592459</v>
      </c>
      <c r="BH49" s="22">
        <f>((Data!$AJ$42*'Intermediate calculations'!BH47)+Data!$AK$42)</f>
        <v>22541.685054203197</v>
      </c>
      <c r="BI49" s="22">
        <f>((Data!$AJ$42*'Intermediate calculations'!BI47)+Data!$AK$42)</f>
        <v>2938.9625352327193</v>
      </c>
      <c r="BJ49" s="22">
        <f>((Data!$AJ$42*'Intermediate calculations'!BJ47)+Data!$AK$42)</f>
        <v>-17799.256416681415</v>
      </c>
      <c r="BK49" s="22">
        <f>((Data!$AJ$42*'Intermediate calculations'!BK47)+Data!$AK$42)</f>
        <v>-39744.987657698308</v>
      </c>
    </row>
    <row r="50" spans="1:63" x14ac:dyDescent="0.25">
      <c r="A50" t="s">
        <v>861</v>
      </c>
      <c r="B50" t="s">
        <v>321</v>
      </c>
      <c r="C50" s="22">
        <f>C15*Constants!$H$28*Constants!$H$34</f>
        <v>1907100</v>
      </c>
      <c r="D50" s="22">
        <f>D15*Constants!$H$28*Constants!$H$34</f>
        <v>1946700</v>
      </c>
      <c r="E50" s="22">
        <f>E15*Constants!$H$28*Constants!$H$34</f>
        <v>1896300</v>
      </c>
      <c r="F50" s="22">
        <f>F15*Constants!$H$28*Constants!$H$34</f>
        <v>1801800</v>
      </c>
      <c r="G50" s="22">
        <f>G15*Constants!$H$28*Constants!$H$34</f>
        <v>1805400</v>
      </c>
      <c r="H50" s="22">
        <f>H15*Constants!$H$28*Constants!$H$34</f>
        <v>2067300</v>
      </c>
      <c r="I50" s="22">
        <f>I15*Constants!$H$28*Constants!$H$34</f>
        <v>2205000</v>
      </c>
      <c r="J50" s="22">
        <f>J15*Constants!$H$28*Constants!$H$34</f>
        <v>2193300</v>
      </c>
      <c r="K50" s="22">
        <f>K15*Constants!$H$28*Constants!$H$34</f>
        <v>2250900</v>
      </c>
      <c r="L50" s="22">
        <f>L15*Constants!$H$28*Constants!$H$34</f>
        <v>2288700</v>
      </c>
      <c r="M50" s="22">
        <f>M15*Constants!$H$28*Constants!$H$34</f>
        <v>2133000</v>
      </c>
      <c r="N50" s="22">
        <f>N15*Constants!$H$28*Constants!$H$34</f>
        <v>2122200</v>
      </c>
      <c r="O50" s="22">
        <f>O15*Constants!$H$28*Constants!$H$34</f>
        <v>2211300</v>
      </c>
      <c r="P50" s="22">
        <f>P15*Constants!$H$28*Constants!$H$34</f>
        <v>2118600</v>
      </c>
      <c r="Q50" s="22">
        <f>Q15*Constants!$H$28*Constants!$H$34</f>
        <v>2254500</v>
      </c>
      <c r="R50" s="22">
        <f>R15*Constants!$H$28*Constants!$H$34</f>
        <v>2391300</v>
      </c>
      <c r="S50" s="22">
        <f>S15*Constants!$H$28*Constants!$H$34</f>
        <v>2261700</v>
      </c>
      <c r="T50" s="22">
        <f>T15*Constants!$H$28*Constants!$H$34</f>
        <v>2303100</v>
      </c>
      <c r="U50" s="22">
        <f>U15*Constants!$H$28*Constants!$H$34</f>
        <v>2362500</v>
      </c>
      <c r="V50" s="22">
        <f>V15*Constants!$H$28*Constants!$H$34</f>
        <v>2328300</v>
      </c>
      <c r="W50" s="22">
        <f>W15*Constants!$H$28*Constants!$H$34</f>
        <v>2439900</v>
      </c>
      <c r="X50" s="22">
        <f>X15*Constants!$H$28*Constants!$H$34</f>
        <v>2448000</v>
      </c>
      <c r="Y50" s="22">
        <f>Y15*Constants!$H$28*Constants!$H$34</f>
        <v>2573066.7570764874</v>
      </c>
      <c r="Z50" s="22">
        <f>Z15*Constants!$H$28*Constants!$H$34</f>
        <v>2612398.3179467544</v>
      </c>
      <c r="AA50" s="22">
        <f>AA15*Constants!$H$28*Constants!$H$34</f>
        <v>2646234.4434359292</v>
      </c>
      <c r="AB50" s="22">
        <f>AB15*Constants!$H$28*Constants!$H$34</f>
        <v>2674143.9618607722</v>
      </c>
      <c r="AC50" s="22">
        <f>AC15*Constants!$H$28*Constants!$H$34</f>
        <v>2697344.7251928584</v>
      </c>
      <c r="AD50" s="22">
        <f>AD15*Constants!$H$28*Constants!$H$34</f>
        <v>2725592.7750086826</v>
      </c>
      <c r="AE50" s="22">
        <f>AE15*Constants!$H$28*Constants!$H$34</f>
        <v>2752200.8599311365</v>
      </c>
      <c r="AF50" s="22">
        <f>AF15*Constants!$H$28*Constants!$H$34</f>
        <v>2777318.1810320546</v>
      </c>
      <c r="AG50" s="22">
        <f>AG15*Constants!$H$28*Constants!$H$34</f>
        <v>2706713.3806770723</v>
      </c>
      <c r="AH50" s="22">
        <f>AH15*Constants!$H$28*Constants!$H$34</f>
        <v>2742168.9428695929</v>
      </c>
      <c r="AI50" s="22">
        <f>AI15*Constants!$H$28*Constants!$H$34</f>
        <v>2776753.601692908</v>
      </c>
      <c r="AJ50" s="22">
        <f>AJ15*Constants!$H$28*Constants!$H$34</f>
        <v>2811703.8488617637</v>
      </c>
      <c r="AK50" s="22">
        <f>AK15*Constants!$H$28*Constants!$H$34</f>
        <v>2845944.7648110585</v>
      </c>
      <c r="AL50" s="22">
        <f>AL15*Constants!$H$28*Constants!$H$34</f>
        <v>2881288.1325771655</v>
      </c>
      <c r="AM50" s="22">
        <f>AM15*Constants!$H$28*Constants!$H$34</f>
        <v>2919524.186027423</v>
      </c>
      <c r="AN50" s="22">
        <f>AN15*Constants!$H$28*Constants!$H$34</f>
        <v>2957597.6463490291</v>
      </c>
      <c r="AO50" s="22">
        <f>AO15*Constants!$H$28*Constants!$H$34</f>
        <v>2997094.0789435608</v>
      </c>
      <c r="AP50" s="22">
        <f>AP15*Constants!$H$28*Constants!$H$34</f>
        <v>3037673.0532533671</v>
      </c>
      <c r="AQ50" s="22">
        <f>AQ15*Constants!$H$28*Constants!$H$34</f>
        <v>3079407.857892775</v>
      </c>
      <c r="AR50" s="22">
        <f>AR15*Constants!$H$28*Constants!$H$34</f>
        <v>3126137.1396465492</v>
      </c>
      <c r="AS50" s="22">
        <f>AS15*Constants!$H$28*Constants!$H$34</f>
        <v>3171180.2845120733</v>
      </c>
      <c r="AT50" s="22">
        <f>AT15*Constants!$H$28*Constants!$H$34</f>
        <v>3220254.6953363107</v>
      </c>
      <c r="AU50" s="22">
        <f>AU15*Constants!$H$28*Constants!$H$34</f>
        <v>3272184.8810674846</v>
      </c>
      <c r="AV50" s="22">
        <f>AV15*Constants!$H$28*Constants!$H$34</f>
        <v>3327109.9630369809</v>
      </c>
      <c r="AW50" s="22">
        <f>AW15*Constants!$H$28*Constants!$H$34</f>
        <v>3382118.6265372923</v>
      </c>
      <c r="AX50" s="22">
        <f>AX15*Constants!$H$28*Constants!$H$34</f>
        <v>3439170.2890157662</v>
      </c>
      <c r="AY50" s="22">
        <f>AY15*Constants!$H$28*Constants!$H$34</f>
        <v>3497048.4519856409</v>
      </c>
      <c r="AZ50" s="22">
        <f>AZ15*Constants!$H$28*Constants!$H$34</f>
        <v>3557014.3493172927</v>
      </c>
      <c r="BA50" s="22">
        <f>BA15*Constants!$H$28*Constants!$H$34</f>
        <v>3620190.0935497046</v>
      </c>
      <c r="BB50" s="22">
        <f>BB15*Constants!$H$28*Constants!$H$34</f>
        <v>3684423.7673913548</v>
      </c>
      <c r="BC50" s="22">
        <f>BC15*Constants!$H$28*Constants!$H$34</f>
        <v>3751124.1559971357</v>
      </c>
      <c r="BD50" s="22">
        <f>BD15*Constants!$H$28*Constants!$H$34</f>
        <v>3820158.3235745709</v>
      </c>
      <c r="BE50" s="22">
        <f>BE15*Constants!$H$28*Constants!$H$34</f>
        <v>3891841.8753992277</v>
      </c>
      <c r="BF50" s="22">
        <f>BF15*Constants!$H$28*Constants!$H$34</f>
        <v>3967586.516771676</v>
      </c>
      <c r="BG50" s="22">
        <f>BG15*Constants!$H$28*Constants!$H$34</f>
        <v>4045417.8353235759</v>
      </c>
      <c r="BH50" s="22">
        <f>BH15*Constants!$H$28*Constants!$H$34</f>
        <v>4126723.6851292886</v>
      </c>
      <c r="BI50" s="22">
        <f>BI15*Constants!$H$28*Constants!$H$34</f>
        <v>4208926.7833240069</v>
      </c>
      <c r="BJ50" s="22">
        <f>BJ15*Constants!$H$28*Constants!$H$34</f>
        <v>4294896.3799979379</v>
      </c>
      <c r="BK50" s="22">
        <f>BK15*Constants!$H$28*Constants!$H$34</f>
        <v>4384963.0753476406</v>
      </c>
    </row>
    <row r="51" spans="1:63" x14ac:dyDescent="0.25">
      <c r="A51" t="s">
        <v>862</v>
      </c>
      <c r="B51" t="s">
        <v>321</v>
      </c>
      <c r="C51" s="22">
        <f>C8*Constants!$H$29*Constants!$H$35</f>
        <v>2349655</v>
      </c>
      <c r="D51" s="22">
        <f>D8*Constants!$H$29*Constants!$H$35</f>
        <v>2559865</v>
      </c>
      <c r="E51" s="22">
        <f>E8*Constants!$H$29*Constants!$H$35</f>
        <v>2708475</v>
      </c>
      <c r="F51" s="22">
        <f>F8*Constants!$H$29*Constants!$H$35</f>
        <v>2671900</v>
      </c>
      <c r="G51" s="22">
        <f>G8*Constants!$H$29*Constants!$H$35</f>
        <v>2353120</v>
      </c>
      <c r="H51" s="22">
        <f>H8*Constants!$H$29*Constants!$H$35</f>
        <v>1953874.9999999998</v>
      </c>
      <c r="I51" s="22">
        <f>I8*Constants!$H$29*Constants!$H$35</f>
        <v>1951949.9999999998</v>
      </c>
      <c r="J51" s="22">
        <f>J8*Constants!$H$29*Constants!$H$35</f>
        <v>1934239.9999999998</v>
      </c>
      <c r="K51" s="22">
        <f>K8*Constants!$H$29*Constants!$H$35</f>
        <v>1910754.9999999998</v>
      </c>
      <c r="L51" s="22">
        <f>L8*Constants!$H$29*Constants!$H$35</f>
        <v>1970044.9999999998</v>
      </c>
      <c r="M51" s="22">
        <f>M8*Constants!$H$29*Constants!$H$35</f>
        <v>2404710</v>
      </c>
      <c r="N51" s="22">
        <f>N8*Constants!$H$29*Constants!$H$35</f>
        <v>2018554.9999999998</v>
      </c>
      <c r="O51" s="22">
        <f>O8*Constants!$H$29*Constants!$H$35</f>
        <v>2207590</v>
      </c>
      <c r="P51" s="22">
        <f>P8*Constants!$H$29*Constants!$H$35</f>
        <v>2347345</v>
      </c>
      <c r="Q51" s="22">
        <f>Q8*Constants!$H$29*Constants!$H$35</f>
        <v>2432045</v>
      </c>
      <c r="R51" s="22">
        <f>R8*Constants!$H$29*Constants!$H$35</f>
        <v>2588355</v>
      </c>
      <c r="S51" s="22">
        <f>S8*Constants!$H$29*Constants!$H$35</f>
        <v>3111185</v>
      </c>
      <c r="T51" s="22">
        <f>T8*Constants!$H$29*Constants!$H$35</f>
        <v>3316390</v>
      </c>
      <c r="U51" s="22">
        <f>U8*Constants!$H$29*Constants!$H$35</f>
        <v>2965270</v>
      </c>
      <c r="V51" s="22">
        <f>V8*Constants!$H$29*Constants!$H$35</f>
        <v>3067295</v>
      </c>
      <c r="W51" s="22">
        <f>W8*Constants!$H$29*Constants!$H$35</f>
        <v>3410330</v>
      </c>
      <c r="X51" s="22">
        <f>X8*Constants!$H$29*Constants!$H$35</f>
        <v>3347575</v>
      </c>
      <c r="Y51" s="22">
        <f>Y8*Constants!$H$29*Constants!$H$35</f>
        <v>3556547.4548628503</v>
      </c>
      <c r="Z51" s="22">
        <f>Z8*Constants!$H$29*Constants!$H$35</f>
        <v>3661320.0333686499</v>
      </c>
      <c r="AA51" s="22">
        <f>AA8*Constants!$H$29*Constants!$H$35</f>
        <v>3741104.9611706636</v>
      </c>
      <c r="AB51" s="22">
        <f>AB8*Constants!$H$29*Constants!$H$35</f>
        <v>3794037.4561479441</v>
      </c>
      <c r="AC51" s="22">
        <f>AC8*Constants!$H$29*Constants!$H$35</f>
        <v>3825022.4195843725</v>
      </c>
      <c r="AD51" s="22">
        <f>AD8*Constants!$H$29*Constants!$H$35</f>
        <v>3874555.185316795</v>
      </c>
      <c r="AE51" s="22">
        <f>AE8*Constants!$H$29*Constants!$H$35</f>
        <v>3916379.8726201365</v>
      </c>
      <c r="AF51" s="22">
        <f>AF8*Constants!$H$29*Constants!$H$35</f>
        <v>3950890.5547703984</v>
      </c>
      <c r="AG51" s="22">
        <f>AG8*Constants!$H$29*Constants!$H$35</f>
        <v>3586952.1330308714</v>
      </c>
      <c r="AH51" s="22">
        <f>AH8*Constants!$H$29*Constants!$H$35</f>
        <v>3682843.5892703719</v>
      </c>
      <c r="AI51" s="22">
        <f>AI8*Constants!$H$29*Constants!$H$35</f>
        <v>3774594.5673350096</v>
      </c>
      <c r="AJ51" s="22">
        <f>AJ8*Constants!$H$29*Constants!$H$35</f>
        <v>3867187.3382714405</v>
      </c>
      <c r="AK51" s="22">
        <f>AK8*Constants!$H$29*Constants!$H$35</f>
        <v>3956235.207368332</v>
      </c>
      <c r="AL51" s="22">
        <f>AL8*Constants!$H$29*Constants!$H$35</f>
        <v>4049258.5155674913</v>
      </c>
      <c r="AM51" s="22">
        <f>AM8*Constants!$H$29*Constants!$H$35</f>
        <v>4161571.2029650626</v>
      </c>
      <c r="AN51" s="22">
        <f>AN8*Constants!$H$29*Constants!$H$35</f>
        <v>4272683.4631732507</v>
      </c>
      <c r="AO51" s="22">
        <f>AO8*Constants!$H$29*Constants!$H$35</f>
        <v>4389326.8072296539</v>
      </c>
      <c r="AP51" s="22">
        <f>AP8*Constants!$H$29*Constants!$H$35</f>
        <v>4509938.0242500957</v>
      </c>
      <c r="AQ51" s="22">
        <f>AQ8*Constants!$H$29*Constants!$H$35</f>
        <v>4634896.3969102269</v>
      </c>
      <c r="AR51" s="22">
        <f>AR8*Constants!$H$29*Constants!$H$35</f>
        <v>4786591.9526772136</v>
      </c>
      <c r="AS51" s="22">
        <f>AS8*Constants!$H$29*Constants!$H$35</f>
        <v>4930913.3158614123</v>
      </c>
      <c r="AT51" s="22">
        <f>AT8*Constants!$H$29*Constants!$H$35</f>
        <v>5091667.3333069822</v>
      </c>
      <c r="AU51" s="22">
        <f>AU8*Constants!$H$29*Constants!$H$35</f>
        <v>5263824.6287573939</v>
      </c>
      <c r="AV51" s="22">
        <f>AV8*Constants!$H$29*Constants!$H$35</f>
        <v>5448112.8196588447</v>
      </c>
      <c r="AW51" s="22">
        <f>AW8*Constants!$H$29*Constants!$H$35</f>
        <v>5638603.9169503553</v>
      </c>
      <c r="AX51" s="22">
        <f>AX8*Constants!$H$29*Constants!$H$35</f>
        <v>5837349.8554158881</v>
      </c>
      <c r="AY51" s="22">
        <f>AY8*Constants!$H$29*Constants!$H$35</f>
        <v>6039151.0453208042</v>
      </c>
      <c r="AZ51" s="22">
        <f>AZ8*Constants!$H$29*Constants!$H$35</f>
        <v>6249392.7638304103</v>
      </c>
      <c r="BA51" s="22">
        <f>BA8*Constants!$H$29*Constants!$H$35</f>
        <v>6472732.6706637992</v>
      </c>
      <c r="BB51" s="22">
        <f>BB8*Constants!$H$29*Constants!$H$35</f>
        <v>6706019.4970533885</v>
      </c>
      <c r="BC51" s="22">
        <f>BC8*Constants!$H$29*Constants!$H$35</f>
        <v>6949394.9988328377</v>
      </c>
      <c r="BD51" s="22">
        <f>BD8*Constants!$H$29*Constants!$H$35</f>
        <v>7202232.3100856151</v>
      </c>
      <c r="BE51" s="22">
        <f>BE8*Constants!$H$29*Constants!$H$35</f>
        <v>7465916.5204034513</v>
      </c>
      <c r="BF51" s="22">
        <f>BF8*Constants!$H$29*Constants!$H$35</f>
        <v>7746157.1766031059</v>
      </c>
      <c r="BG51" s="22">
        <f>BG8*Constants!$H$29*Constants!$H$35</f>
        <v>8041065.3329165848</v>
      </c>
      <c r="BH51" s="22">
        <f>BH8*Constants!$H$29*Constants!$H$35</f>
        <v>8350170.3281852668</v>
      </c>
      <c r="BI51" s="22">
        <f>BI8*Constants!$H$29*Constants!$H$35</f>
        <v>8662849.4648180921</v>
      </c>
      <c r="BJ51" s="22">
        <f>BJ8*Constants!$H$29*Constants!$H$35</f>
        <v>8991087.4899070766</v>
      </c>
      <c r="BK51" s="22">
        <f>BK8*Constants!$H$29*Constants!$H$35</f>
        <v>9336106.5040279739</v>
      </c>
    </row>
    <row r="52" spans="1:63" x14ac:dyDescent="0.25">
      <c r="A52" t="s">
        <v>863</v>
      </c>
      <c r="B52" t="s">
        <v>321</v>
      </c>
      <c r="C52" s="22">
        <f>C18*Constants!$H$30*Constants!$H$36</f>
        <v>647570</v>
      </c>
      <c r="D52" s="22">
        <f>D18*Constants!$H$30*Constants!$H$36</f>
        <v>736120</v>
      </c>
      <c r="E52" s="22">
        <f>E18*Constants!$H$30*Constants!$H$36</f>
        <v>677985</v>
      </c>
      <c r="F52" s="22">
        <f>F18*Constants!$H$30*Constants!$H$36</f>
        <v>644490</v>
      </c>
      <c r="G52" s="22">
        <f>G18*Constants!$H$30*Constants!$H$36</f>
        <v>520904.99999999994</v>
      </c>
      <c r="H52" s="22">
        <f>H18*Constants!$H$30*Constants!$H$36</f>
        <v>364980</v>
      </c>
      <c r="I52" s="22">
        <f>I18*Constants!$H$30*Constants!$H$36</f>
        <v>409255</v>
      </c>
      <c r="J52" s="22">
        <f>J18*Constants!$H$30*Constants!$H$36</f>
        <v>395010</v>
      </c>
      <c r="K52" s="22">
        <f>K18*Constants!$H$30*Constants!$H$36</f>
        <v>373065</v>
      </c>
      <c r="L52" s="22">
        <f>L18*Constants!$H$30*Constants!$H$36</f>
        <v>403865</v>
      </c>
      <c r="M52" s="22">
        <f>M18*Constants!$H$30*Constants!$H$36</f>
        <v>416955</v>
      </c>
      <c r="N52" s="22">
        <f>N18*Constants!$H$30*Constants!$H$36</f>
        <v>405790</v>
      </c>
      <c r="O52" s="22">
        <f>O18*Constants!$H$30*Constants!$H$36</f>
        <v>404635</v>
      </c>
      <c r="P52" s="22">
        <f>P18*Constants!$H$30*Constants!$H$36</f>
        <v>440440</v>
      </c>
      <c r="Q52" s="22">
        <f>Q18*Constants!$H$30*Constants!$H$36</f>
        <v>463154.99999999994</v>
      </c>
      <c r="R52" s="22">
        <f>R18*Constants!$H$30*Constants!$H$36</f>
        <v>518209.99999999994</v>
      </c>
      <c r="S52" s="22">
        <f>S18*Constants!$H$30*Constants!$H$36</f>
        <v>520904.99999999994</v>
      </c>
      <c r="T52" s="22">
        <f>T18*Constants!$H$30*Constants!$H$36</f>
        <v>618695</v>
      </c>
      <c r="U52" s="22">
        <f>U18*Constants!$H$30*Constants!$H$36</f>
        <v>618310</v>
      </c>
      <c r="V52" s="22">
        <f>V18*Constants!$H$30*Constants!$H$36</f>
        <v>624085</v>
      </c>
      <c r="W52" s="22">
        <f>W18*Constants!$H$30*Constants!$H$36</f>
        <v>631015</v>
      </c>
      <c r="X52" s="22">
        <f>X18*Constants!$H$30*Constants!$H$36</f>
        <v>572880</v>
      </c>
      <c r="Y52" s="22">
        <f>Y18*Constants!$H$30*Constants!$H$36</f>
        <v>575522.00790528173</v>
      </c>
      <c r="Z52" s="22">
        <f>Z18*Constants!$H$30*Constants!$H$36</f>
        <v>584954.70418125368</v>
      </c>
      <c r="AA52" s="22">
        <f>AA18*Constants!$H$30*Constants!$H$36</f>
        <v>596806.89479118527</v>
      </c>
      <c r="AB52" s="22">
        <f>AB18*Constants!$H$30*Constants!$H$36</f>
        <v>611233.83385112241</v>
      </c>
      <c r="AC52" s="22">
        <f>AC18*Constants!$H$30*Constants!$H$36</f>
        <v>627927.81455724919</v>
      </c>
      <c r="AD52" s="22">
        <f>AD18*Constants!$H$30*Constants!$H$36</f>
        <v>643989.43054940063</v>
      </c>
      <c r="AE52" s="22">
        <f>AE18*Constants!$H$30*Constants!$H$36</f>
        <v>660863.79512041074</v>
      </c>
      <c r="AF52" s="22">
        <f>AF18*Constants!$H$30*Constants!$H$36</f>
        <v>678587.90857738466</v>
      </c>
      <c r="AG52" s="22">
        <f>AG18*Constants!$H$30*Constants!$H$36</f>
        <v>725166.46888206783</v>
      </c>
      <c r="AH52" s="22">
        <f>AH18*Constants!$H$30*Constants!$H$36</f>
        <v>733148.14847825468</v>
      </c>
      <c r="AI52" s="22">
        <f>AI18*Constants!$H$30*Constants!$H$36</f>
        <v>741578.4494303423</v>
      </c>
      <c r="AJ52" s="22">
        <f>AJ18*Constants!$H$30*Constants!$H$36</f>
        <v>750144.12537326128</v>
      </c>
      <c r="AK52" s="22">
        <f>AK18*Constants!$H$30*Constants!$H$36</f>
        <v>759137.51874026062</v>
      </c>
      <c r="AL52" s="22">
        <f>AL18*Constants!$H$30*Constants!$H$36</f>
        <v>768020.18417748448</v>
      </c>
      <c r="AM52" s="22">
        <f>AM18*Constants!$H$30*Constants!$H$36</f>
        <v>773413.12799263385</v>
      </c>
      <c r="AN52" s="22">
        <f>AN18*Constants!$H$30*Constants!$H$36</f>
        <v>779044.18983604526</v>
      </c>
      <c r="AO52" s="22">
        <f>AO18*Constants!$H$30*Constants!$H$36</f>
        <v>784387.92649898387</v>
      </c>
      <c r="AP52" s="22">
        <f>AP18*Constants!$H$30*Constants!$H$36</f>
        <v>789599.73849844013</v>
      </c>
      <c r="AQ52" s="22">
        <f>AQ18*Constants!$H$30*Constants!$H$36</f>
        <v>794630.73129443824</v>
      </c>
      <c r="AR52" s="22">
        <f>AR18*Constants!$H$30*Constants!$H$36</f>
        <v>796008.30444679258</v>
      </c>
      <c r="AS52" s="22">
        <f>AS18*Constants!$H$30*Constants!$H$36</f>
        <v>798022.55123578501</v>
      </c>
      <c r="AT52" s="22">
        <f>AT18*Constants!$H$30*Constants!$H$36</f>
        <v>798947.19797383202</v>
      </c>
      <c r="AU52" s="22">
        <f>AU18*Constants!$H$30*Constants!$H$36</f>
        <v>799185.81752208679</v>
      </c>
      <c r="AV52" s="22">
        <f>AV18*Constants!$H$30*Constants!$H$36</f>
        <v>798642.83662509941</v>
      </c>
      <c r="AW52" s="22">
        <f>AW18*Constants!$H$30*Constants!$H$36</f>
        <v>795960.13702085544</v>
      </c>
      <c r="AX52" s="22">
        <f>AX18*Constants!$H$30*Constants!$H$36</f>
        <v>792751.61830034468</v>
      </c>
      <c r="AY52" s="22">
        <f>AY18*Constants!$H$30*Constants!$H$36</f>
        <v>789433.04035947891</v>
      </c>
      <c r="AZ52" s="22">
        <f>AZ18*Constants!$H$30*Constants!$H$36</f>
        <v>785575.34835533751</v>
      </c>
      <c r="BA52" s="22">
        <f>BA18*Constants!$H$30*Constants!$H$36</f>
        <v>780845.06070044998</v>
      </c>
      <c r="BB52" s="22">
        <f>BB18*Constants!$H$30*Constants!$H$36</f>
        <v>773793.94233296078</v>
      </c>
      <c r="BC52" s="22">
        <f>BC18*Constants!$H$30*Constants!$H$36</f>
        <v>766063.96655766002</v>
      </c>
      <c r="BD52" s="22">
        <f>BD18*Constants!$H$30*Constants!$H$36</f>
        <v>757721.75451053528</v>
      </c>
      <c r="BE52" s="22">
        <f>BE18*Constants!$H$30*Constants!$H$36</f>
        <v>748646.39735531341</v>
      </c>
      <c r="BF52" s="22">
        <f>BF18*Constants!$H$30*Constants!$H$36</f>
        <v>738472.57685114013</v>
      </c>
      <c r="BG52" s="22">
        <f>BG18*Constants!$H$30*Constants!$H$36</f>
        <v>725509.50825889397</v>
      </c>
      <c r="BH52" s="22">
        <f>BH18*Constants!$H$30*Constants!$H$36</f>
        <v>711595.18224610051</v>
      </c>
      <c r="BI52" s="22">
        <f>BI18*Constants!$H$30*Constants!$H$36</f>
        <v>697468.42988305353</v>
      </c>
      <c r="BJ52" s="22">
        <f>BJ18*Constants!$H$30*Constants!$H$36</f>
        <v>682249.42244172865</v>
      </c>
      <c r="BK52" s="22">
        <f>BK18*Constants!$H$30*Constants!$H$36</f>
        <v>665894.13623398391</v>
      </c>
    </row>
    <row r="53" spans="1:63" x14ac:dyDescent="0.25">
      <c r="A53" t="s">
        <v>864</v>
      </c>
      <c r="B53" t="s">
        <v>321</v>
      </c>
      <c r="C53" s="22">
        <f>C32*Constants!$H$31*Constants!$H$37</f>
        <v>63100</v>
      </c>
      <c r="D53" s="22">
        <f>D32*Constants!$H$31*Constants!$H$37</f>
        <v>65400</v>
      </c>
      <c r="E53" s="22">
        <f>E32*Constants!$H$31*Constants!$H$37</f>
        <v>56350</v>
      </c>
      <c r="F53" s="22">
        <f>F32*Constants!$H$31*Constants!$H$37</f>
        <v>64800</v>
      </c>
      <c r="G53" s="22">
        <f>G32*Constants!$H$31*Constants!$H$37</f>
        <v>59800</v>
      </c>
      <c r="H53" s="22">
        <f>H32*Constants!$H$31*Constants!$H$37</f>
        <v>59500</v>
      </c>
      <c r="I53" s="22">
        <f>I32*Constants!$H$31*Constants!$H$37</f>
        <v>63250</v>
      </c>
      <c r="J53" s="22">
        <f>J32*Constants!$H$31*Constants!$H$37</f>
        <v>63950</v>
      </c>
      <c r="K53" s="22">
        <f>K32*Constants!$H$31*Constants!$H$37</f>
        <v>62500</v>
      </c>
      <c r="L53" s="22">
        <f>L32*Constants!$H$31*Constants!$H$37</f>
        <v>59600</v>
      </c>
      <c r="M53" s="22">
        <f>M32*Constants!$H$31*Constants!$H$37</f>
        <v>61500</v>
      </c>
      <c r="N53" s="22">
        <f>N32*Constants!$H$31*Constants!$H$37</f>
        <v>53450</v>
      </c>
      <c r="O53" s="22">
        <f>O32*Constants!$H$31*Constants!$H$37</f>
        <v>58300</v>
      </c>
      <c r="P53" s="22">
        <f>P32*Constants!$H$31*Constants!$H$37</f>
        <v>67500</v>
      </c>
      <c r="Q53" s="22">
        <f>Q32*Constants!$H$31*Constants!$H$37</f>
        <v>78400</v>
      </c>
      <c r="R53" s="22">
        <f>R32*Constants!$H$31*Constants!$H$37</f>
        <v>79850</v>
      </c>
      <c r="S53" s="22">
        <f>S32*Constants!$H$31*Constants!$H$37</f>
        <v>85700</v>
      </c>
      <c r="T53" s="22">
        <f>T32*Constants!$H$31*Constants!$H$37</f>
        <v>93550</v>
      </c>
      <c r="U53" s="22">
        <f>U32*Constants!$H$31*Constants!$H$37</f>
        <v>90850</v>
      </c>
      <c r="V53" s="22">
        <f>V32*Constants!$H$31*Constants!$H$37</f>
        <v>90350</v>
      </c>
      <c r="W53" s="22">
        <f>W32*Constants!$H$31*Constants!$H$37</f>
        <v>95950</v>
      </c>
      <c r="X53" s="22">
        <f>X32*Constants!$H$31*Constants!$H$37</f>
        <v>102550</v>
      </c>
      <c r="Y53" s="22">
        <f>Y32*Constants!$H$31*Constants!$H$37</f>
        <v>105647.27681539069</v>
      </c>
      <c r="Z53" s="22">
        <f>Z32*Constants!$H$31*Constants!$H$37</f>
        <v>108520.06876326553</v>
      </c>
      <c r="AA53" s="22">
        <f>AA32*Constants!$H$31*Constants!$H$37</f>
        <v>110589.26471934155</v>
      </c>
      <c r="AB53" s="22">
        <f>AB32*Constants!$H$31*Constants!$H$37</f>
        <v>111795.53585015119</v>
      </c>
      <c r="AC53" s="22">
        <f>AC32*Constants!$H$31*Constants!$H$37</f>
        <v>112292.38013756099</v>
      </c>
      <c r="AD53" s="22">
        <f>AD32*Constants!$H$31*Constants!$H$37</f>
        <v>113356.19781976711</v>
      </c>
      <c r="AE53" s="22">
        <f>AE32*Constants!$H$31*Constants!$H$37</f>
        <v>114170.44146284364</v>
      </c>
      <c r="AF53" s="22">
        <f>AF32*Constants!$H$31*Constants!$H$37</f>
        <v>114745.87767765355</v>
      </c>
      <c r="AG53" s="22">
        <f>AG32*Constants!$H$31*Constants!$H$37</f>
        <v>102754.05066714513</v>
      </c>
      <c r="AH53" s="22">
        <f>AH32*Constants!$H$31*Constants!$H$37</f>
        <v>105399.85499457015</v>
      </c>
      <c r="AI53" s="22">
        <f>AI32*Constants!$H$31*Constants!$H$37</f>
        <v>107911.29235100179</v>
      </c>
      <c r="AJ53" s="22">
        <f>AJ32*Constants!$H$31*Constants!$H$37</f>
        <v>110444.29938899481</v>
      </c>
      <c r="AK53" s="22">
        <f>AK32*Constants!$H$31*Constants!$H$37</f>
        <v>112861.16035041132</v>
      </c>
      <c r="AL53" s="22">
        <f>AL32*Constants!$H$31*Constants!$H$37</f>
        <v>115398.91402614306</v>
      </c>
      <c r="AM53" s="22">
        <f>AM32*Constants!$H$31*Constants!$H$37</f>
        <v>118598.15694887524</v>
      </c>
      <c r="AN53" s="22">
        <f>AN32*Constants!$H$31*Constants!$H$37</f>
        <v>121755.70238676513</v>
      </c>
      <c r="AO53" s="22">
        <f>AO32*Constants!$H$31*Constants!$H$37</f>
        <v>125084.82842944931</v>
      </c>
      <c r="AP53" s="22">
        <f>AP32*Constants!$H$31*Constants!$H$37</f>
        <v>128535.16018926195</v>
      </c>
      <c r="AQ53" s="22">
        <f>AQ32*Constants!$H$31*Constants!$H$37</f>
        <v>132119.20402245736</v>
      </c>
      <c r="AR53" s="22">
        <f>AR32*Constants!$H$31*Constants!$H$37</f>
        <v>136590.1143019282</v>
      </c>
      <c r="AS53" s="22">
        <f>AS32*Constants!$H$31*Constants!$H$37</f>
        <v>140825.83491540403</v>
      </c>
      <c r="AT53" s="22">
        <f>AT32*Constants!$H$31*Constants!$H$37</f>
        <v>145577.30170352146</v>
      </c>
      <c r="AU53" s="22">
        <f>AU32*Constants!$H$31*Constants!$H$37</f>
        <v>150684.88733178424</v>
      </c>
      <c r="AV53" s="22">
        <f>AV32*Constants!$H$31*Constants!$H$37</f>
        <v>156172.62904442567</v>
      </c>
      <c r="AW53" s="22">
        <f>AW32*Constants!$H$31*Constants!$H$37</f>
        <v>161898.90026293375</v>
      </c>
      <c r="AX53" s="22">
        <f>AX32*Constants!$H$31*Constants!$H$37</f>
        <v>167883.70703422459</v>
      </c>
      <c r="AY53" s="22">
        <f>AY32*Constants!$H$31*Constants!$H$37</f>
        <v>173962.05694828759</v>
      </c>
      <c r="AZ53" s="22">
        <f>AZ32*Constants!$H$31*Constants!$H$37</f>
        <v>180304.79522478516</v>
      </c>
      <c r="BA53" s="22">
        <f>BA32*Constants!$H$31*Constants!$H$37</f>
        <v>187058.72983914579</v>
      </c>
      <c r="BB53" s="22">
        <f>BB32*Constants!$H$31*Constants!$H$37</f>
        <v>194166.99814115238</v>
      </c>
      <c r="BC53" s="22">
        <f>BC32*Constants!$H$31*Constants!$H$37</f>
        <v>201592.15536113392</v>
      </c>
      <c r="BD53" s="22">
        <f>BD32*Constants!$H$31*Constants!$H$37</f>
        <v>209313.89139663399</v>
      </c>
      <c r="BE53" s="22">
        <f>BE32*Constants!$H$31*Constants!$H$37</f>
        <v>217376.41532285314</v>
      </c>
      <c r="BF53" s="22">
        <f>BF32*Constants!$H$31*Constants!$H$37</f>
        <v>225958.5872968153</v>
      </c>
      <c r="BG53" s="22">
        <f>BG32*Constants!$H$31*Constants!$H$37</f>
        <v>235047.19308969571</v>
      </c>
      <c r="BH53" s="22">
        <f>BH32*Constants!$H$31*Constants!$H$37</f>
        <v>244581.6243442116</v>
      </c>
      <c r="BI53" s="22">
        <f>BI32*Constants!$H$31*Constants!$H$37</f>
        <v>254227.60844475724</v>
      </c>
      <c r="BJ53" s="22">
        <f>BJ32*Constants!$H$31*Constants!$H$37</f>
        <v>264363.45235081488</v>
      </c>
      <c r="BK53" s="22">
        <f>BK32*Constants!$H$31*Constants!$H$37</f>
        <v>275026.57331949304</v>
      </c>
    </row>
    <row r="54" spans="1:63" x14ac:dyDescent="0.25">
      <c r="A54" t="s">
        <v>865</v>
      </c>
      <c r="B54" t="s">
        <v>321</v>
      </c>
      <c r="C54" s="22">
        <f>C37*Constants!$H$32*Constants!$H$38</f>
        <v>268800</v>
      </c>
      <c r="D54" s="22">
        <f>D37*Constants!$H$32*Constants!$H$38</f>
        <v>278400</v>
      </c>
      <c r="E54" s="22">
        <f>E37*Constants!$H$32*Constants!$H$38</f>
        <v>285600</v>
      </c>
      <c r="F54" s="22">
        <f>F37*Constants!$H$32*Constants!$H$38</f>
        <v>282000</v>
      </c>
      <c r="G54" s="22">
        <f>G37*Constants!$H$32*Constants!$H$38</f>
        <v>301200</v>
      </c>
      <c r="H54" s="22">
        <f>H37*Constants!$H$32*Constants!$H$38</f>
        <v>348000</v>
      </c>
      <c r="I54" s="22">
        <f>I37*Constants!$H$32*Constants!$H$38</f>
        <v>338400</v>
      </c>
      <c r="J54" s="22">
        <f>J37*Constants!$H$32*Constants!$H$38</f>
        <v>376800</v>
      </c>
      <c r="K54" s="22">
        <f>K37*Constants!$H$32*Constants!$H$38</f>
        <v>387600</v>
      </c>
      <c r="L54" s="22">
        <f>L37*Constants!$H$32*Constants!$H$38</f>
        <v>381600</v>
      </c>
      <c r="M54" s="22">
        <f>M37*Constants!$H$32*Constants!$H$38</f>
        <v>394800</v>
      </c>
      <c r="N54" s="22">
        <f>N37*Constants!$H$32*Constants!$H$38</f>
        <v>396000</v>
      </c>
      <c r="O54" s="22">
        <f>O37*Constants!$H$32*Constants!$H$38</f>
        <v>408000</v>
      </c>
      <c r="P54" s="22">
        <f>P37*Constants!$H$32*Constants!$H$38</f>
        <v>393600</v>
      </c>
      <c r="Q54" s="22">
        <f>Q37*Constants!$H$32*Constants!$H$38</f>
        <v>417600</v>
      </c>
      <c r="R54" s="22">
        <f>R37*Constants!$H$32*Constants!$H$38</f>
        <v>450000</v>
      </c>
      <c r="S54" s="22">
        <f>S37*Constants!$H$32*Constants!$H$38</f>
        <v>494400</v>
      </c>
      <c r="T54" s="22">
        <f>T37*Constants!$H$32*Constants!$H$38</f>
        <v>525600</v>
      </c>
      <c r="U54" s="22">
        <f>U37*Constants!$H$32*Constants!$H$38</f>
        <v>511200</v>
      </c>
      <c r="V54" s="22">
        <f>V37*Constants!$H$32*Constants!$H$38</f>
        <v>484800</v>
      </c>
      <c r="W54" s="22">
        <f>W37*Constants!$H$32*Constants!$H$38</f>
        <v>495600</v>
      </c>
      <c r="X54" s="22">
        <f>X37*Constants!$H$32*Constants!$H$38</f>
        <v>542400</v>
      </c>
      <c r="Y54" s="22">
        <f>Y37*Constants!$H$32*Constants!$H$38</f>
        <v>540705.47279963316</v>
      </c>
      <c r="Z54" s="22">
        <f>Z37*Constants!$H$32*Constants!$H$38</f>
        <v>552834.47728870052</v>
      </c>
      <c r="AA54" s="22">
        <f>AA37*Constants!$H$32*Constants!$H$38</f>
        <v>562835.86745301168</v>
      </c>
      <c r="AB54" s="22">
        <f>AB37*Constants!$H$32*Constants!$H$38</f>
        <v>570546.71637261577</v>
      </c>
      <c r="AC54" s="22">
        <f>AC37*Constants!$H$32*Constants!$H$38</f>
        <v>576412.06096582033</v>
      </c>
      <c r="AD54" s="22">
        <f>AD37*Constants!$H$32*Constants!$H$38</f>
        <v>584047.35125813773</v>
      </c>
      <c r="AE54" s="22">
        <f>AE37*Constants!$H$32*Constants!$H$38</f>
        <v>591037.20388520544</v>
      </c>
      <c r="AF54" s="22">
        <f>AF37*Constants!$H$32*Constants!$H$38</f>
        <v>597427.48812915408</v>
      </c>
      <c r="AG54" s="22">
        <f>AG37*Constants!$H$32*Constants!$H$38</f>
        <v>568297.40525292826</v>
      </c>
      <c r="AH54" s="22">
        <f>AH37*Constants!$H$32*Constants!$H$38</f>
        <v>579291.54015596677</v>
      </c>
      <c r="AI54" s="22">
        <f>AI37*Constants!$H$32*Constants!$H$38</f>
        <v>589940.94482137077</v>
      </c>
      <c r="AJ54" s="22">
        <f>AJ37*Constants!$H$32*Constants!$H$38</f>
        <v>600697.5637907295</v>
      </c>
      <c r="AK54" s="22">
        <f>AK37*Constants!$H$32*Constants!$H$38</f>
        <v>611166.18802285288</v>
      </c>
      <c r="AL54" s="22">
        <f>AL37*Constants!$H$32*Constants!$H$38</f>
        <v>622018.23850069824</v>
      </c>
      <c r="AM54" s="22">
        <f>AM37*Constants!$H$32*Constants!$H$38</f>
        <v>634246.93822815956</v>
      </c>
      <c r="AN54" s="22">
        <f>AN37*Constants!$H$32*Constants!$H$38</f>
        <v>646393.39740268153</v>
      </c>
      <c r="AO54" s="22">
        <f>AO37*Constants!$H$32*Constants!$H$38</f>
        <v>659051.48564748687</v>
      </c>
      <c r="AP54" s="22">
        <f>AP37*Constants!$H$32*Constants!$H$38</f>
        <v>672088.76257455419</v>
      </c>
      <c r="AQ54" s="22">
        <f>AQ37*Constants!$H$32*Constants!$H$38</f>
        <v>685535.52873683046</v>
      </c>
      <c r="AR54" s="22">
        <f>AR37*Constants!$H$32*Constants!$H$38</f>
        <v>701084.44388996868</v>
      </c>
      <c r="AS54" s="22">
        <f>AS37*Constants!$H$32*Constants!$H$38</f>
        <v>715992.79655004444</v>
      </c>
      <c r="AT54" s="22">
        <f>AT37*Constants!$H$32*Constants!$H$38</f>
        <v>732382.51559962786</v>
      </c>
      <c r="AU54" s="22">
        <f>AU37*Constants!$H$32*Constants!$H$38</f>
        <v>749811.69912768877</v>
      </c>
      <c r="AV54" s="22">
        <f>AV37*Constants!$H$32*Constants!$H$38</f>
        <v>768338.18519080919</v>
      </c>
      <c r="AW54" s="22">
        <f>AW37*Constants!$H$32*Constants!$H$38</f>
        <v>787140.63062815811</v>
      </c>
      <c r="AX54" s="22">
        <f>AX37*Constants!$H$32*Constants!$H$38</f>
        <v>806690.75987303408</v>
      </c>
      <c r="AY54" s="22">
        <f>AY37*Constants!$H$32*Constants!$H$38</f>
        <v>826531.47424318606</v>
      </c>
      <c r="AZ54" s="22">
        <f>AZ37*Constants!$H$32*Constants!$H$38</f>
        <v>847136.45071674057</v>
      </c>
      <c r="BA54" s="22">
        <f>BA37*Constants!$H$32*Constants!$H$38</f>
        <v>868921.52821524092</v>
      </c>
      <c r="BB54" s="22">
        <f>BB37*Constants!$H$32*Constants!$H$38</f>
        <v>891331.08125931909</v>
      </c>
      <c r="BC54" s="22">
        <f>BC37*Constants!$H$32*Constants!$H$38</f>
        <v>914648.48198156292</v>
      </c>
      <c r="BD54" s="22">
        <f>BD37*Constants!$H$32*Constants!$H$38</f>
        <v>938821.32543452375</v>
      </c>
      <c r="BE54" s="22">
        <f>BE37*Constants!$H$32*Constants!$H$38</f>
        <v>963969.71127380827</v>
      </c>
      <c r="BF54" s="22">
        <f>BF37*Constants!$H$32*Constants!$H$38</f>
        <v>990610.51569985168</v>
      </c>
      <c r="BG54" s="22">
        <f>BG37*Constants!$H$32*Constants!$H$38</f>
        <v>1018275.87988485</v>
      </c>
      <c r="BH54" s="22">
        <f>BH37*Constants!$H$32*Constants!$H$38</f>
        <v>1047219.4333453905</v>
      </c>
      <c r="BI54" s="22">
        <f>BI37*Constants!$H$32*Constants!$H$38</f>
        <v>1076489.2126037981</v>
      </c>
      <c r="BJ54" s="22">
        <f>BJ37*Constants!$H$32*Constants!$H$38</f>
        <v>1107151.6617052383</v>
      </c>
      <c r="BK54" s="22">
        <f>BK37*Constants!$H$32*Constants!$H$38</f>
        <v>1139323.0146998207</v>
      </c>
    </row>
    <row r="55" spans="1:63" x14ac:dyDescent="0.25">
      <c r="A55" t="s">
        <v>866</v>
      </c>
      <c r="B55" t="s">
        <v>321</v>
      </c>
      <c r="C55" s="22">
        <f>C42*Constants!$H$33*Constants!$H$39</f>
        <v>633360</v>
      </c>
      <c r="D55" s="22">
        <f>D42*Constants!$H$33*Constants!$H$39</f>
        <v>616720</v>
      </c>
      <c r="E55" s="22">
        <f>E42*Constants!$H$33*Constants!$H$39</f>
        <v>586560</v>
      </c>
      <c r="F55" s="22">
        <f>F42*Constants!$H$33*Constants!$H$39</f>
        <v>600080</v>
      </c>
      <c r="G55" s="22">
        <f>G42*Constants!$H$33*Constants!$H$39</f>
        <v>631280</v>
      </c>
      <c r="H55" s="22">
        <f>H42*Constants!$H$33*Constants!$H$39</f>
        <v>672880</v>
      </c>
      <c r="I55" s="22">
        <f>I42*Constants!$H$33*Constants!$H$39</f>
        <v>726960</v>
      </c>
      <c r="J55" s="22">
        <f>J42*Constants!$H$33*Constants!$H$39</f>
        <v>783120</v>
      </c>
      <c r="K55" s="22">
        <f>K42*Constants!$H$33*Constants!$H$39</f>
        <v>808080</v>
      </c>
      <c r="L55" s="22">
        <f>L42*Constants!$H$33*Constants!$H$39</f>
        <v>835120</v>
      </c>
      <c r="M55" s="22">
        <f>M42*Constants!$H$33*Constants!$H$39</f>
        <v>884000</v>
      </c>
      <c r="N55" s="22">
        <f>N42*Constants!$H$33*Constants!$H$39</f>
        <v>903760</v>
      </c>
      <c r="O55" s="22">
        <f>O42*Constants!$H$33*Constants!$H$39</f>
        <v>931840</v>
      </c>
      <c r="P55" s="22">
        <f>P42*Constants!$H$33*Constants!$H$39</f>
        <v>962000</v>
      </c>
      <c r="Q55" s="22">
        <f>Q42*Constants!$H$33*Constants!$H$39</f>
        <v>1084720</v>
      </c>
      <c r="R55" s="22">
        <f>R42*Constants!$H$33*Constants!$H$39</f>
        <v>1323920</v>
      </c>
      <c r="S55" s="22">
        <f>S42*Constants!$H$33*Constants!$H$39</f>
        <v>1484080</v>
      </c>
      <c r="T55" s="22">
        <f>T42*Constants!$H$33*Constants!$H$39</f>
        <v>1558960</v>
      </c>
      <c r="U55" s="22">
        <f>U42*Constants!$H$33*Constants!$H$39</f>
        <v>1647360</v>
      </c>
      <c r="V55" s="22">
        <f>V42*Constants!$H$33*Constants!$H$39</f>
        <v>1709760</v>
      </c>
      <c r="W55" s="22">
        <f>W42*Constants!$H$33*Constants!$H$39</f>
        <v>1748240</v>
      </c>
      <c r="X55" s="22">
        <f>X42*Constants!$H$33*Constants!$H$39</f>
        <v>1789840</v>
      </c>
      <c r="Y55" s="22">
        <f>Y42*Constants!$H$33*Constants!$H$39</f>
        <v>1752625.4740749763</v>
      </c>
      <c r="Z55" s="22">
        <f>Z42*Constants!$H$33*Constants!$H$39</f>
        <v>1808343.4924461155</v>
      </c>
      <c r="AA55" s="22">
        <f>AA42*Constants!$H$33*Constants!$H$39</f>
        <v>1844860.3013604884</v>
      </c>
      <c r="AB55" s="22">
        <f>AB42*Constants!$H$33*Constants!$H$39</f>
        <v>1860774.999350549</v>
      </c>
      <c r="AC55" s="22">
        <f>AC42*Constants!$H$33*Constants!$H$39</f>
        <v>1859644.8859657471</v>
      </c>
      <c r="AD55" s="22">
        <f>AD42*Constants!$H$33*Constants!$H$39</f>
        <v>1871293.9239337523</v>
      </c>
      <c r="AE55" s="22">
        <f>AE42*Constants!$H$33*Constants!$H$39</f>
        <v>1876935.7807703312</v>
      </c>
      <c r="AF55" s="22">
        <f>AF42*Constants!$H$33*Constants!$H$39</f>
        <v>1876778.0973443824</v>
      </c>
      <c r="AG55" s="22">
        <f>AG42*Constants!$H$33*Constants!$H$39</f>
        <v>1582758.0896026725</v>
      </c>
      <c r="AH55" s="22">
        <f>AH42*Constants!$H$33*Constants!$H$39</f>
        <v>1634578.0942528064</v>
      </c>
      <c r="AI55" s="22">
        <f>AI42*Constants!$H$33*Constants!$H$39</f>
        <v>1683156.0234528752</v>
      </c>
      <c r="AJ55" s="22">
        <f>AJ42*Constants!$H$33*Constants!$H$39</f>
        <v>1732106.1579573895</v>
      </c>
      <c r="AK55" s="22">
        <f>AK42*Constants!$H$33*Constants!$H$39</f>
        <v>1778225.3178651582</v>
      </c>
      <c r="AL55" s="22">
        <f>AL42*Constants!$H$33*Constants!$H$39</f>
        <v>1827052.0763078807</v>
      </c>
      <c r="AM55" s="22">
        <f>AM42*Constants!$H$33*Constants!$H$39</f>
        <v>1892755.3322170621</v>
      </c>
      <c r="AN55" s="22">
        <f>AN42*Constants!$H$33*Constants!$H$39</f>
        <v>1957381.7984684058</v>
      </c>
      <c r="AO55" s="22">
        <f>AO42*Constants!$H$33*Constants!$H$39</f>
        <v>2025944.148753278</v>
      </c>
      <c r="AP55" s="22">
        <f>AP42*Constants!$H$33*Constants!$H$39</f>
        <v>2097236.0538782282</v>
      </c>
      <c r="AQ55" s="22">
        <f>AQ42*Constants!$H$33*Constants!$H$39</f>
        <v>2171564.3761736732</v>
      </c>
      <c r="AR55" s="22">
        <f>AR42*Constants!$H$33*Constants!$H$39</f>
        <v>2267786.3607469699</v>
      </c>
      <c r="AS55" s="22">
        <f>AS42*Constants!$H$33*Constants!$H$39</f>
        <v>2358439.7643500194</v>
      </c>
      <c r="AT55" s="22">
        <f>AT42*Constants!$H$33*Constants!$H$39</f>
        <v>2461085.3582049836</v>
      </c>
      <c r="AU55" s="22">
        <f>AU42*Constants!$H$33*Constants!$H$39</f>
        <v>2571964.0551317888</v>
      </c>
      <c r="AV55" s="22">
        <f>AV42*Constants!$H$33*Constants!$H$39</f>
        <v>2691666.7873092517</v>
      </c>
      <c r="AW55" s="22">
        <f>AW42*Constants!$H$33*Constants!$H$39</f>
        <v>2818085.0610907488</v>
      </c>
      <c r="AX55" s="22">
        <f>AX42*Constants!$H$33*Constants!$H$39</f>
        <v>2950500.2661751015</v>
      </c>
      <c r="AY55" s="22">
        <f>AY42*Constants!$H$33*Constants!$H$39</f>
        <v>3085027.9567311015</v>
      </c>
      <c r="AZ55" s="22">
        <f>AZ42*Constants!$H$33*Constants!$H$39</f>
        <v>3225689.3334820992</v>
      </c>
      <c r="BA55" s="22">
        <f>BA42*Constants!$H$33*Constants!$H$39</f>
        <v>3375914.6649726187</v>
      </c>
      <c r="BB55" s="22">
        <f>BB42*Constants!$H$33*Constants!$H$39</f>
        <v>3535502.8106894759</v>
      </c>
      <c r="BC55" s="22">
        <f>BC42*Constants!$H$33*Constants!$H$39</f>
        <v>3702465.9966947087</v>
      </c>
      <c r="BD55" s="22">
        <f>BD42*Constants!$H$33*Constants!$H$39</f>
        <v>3876315.0208017114</v>
      </c>
      <c r="BE55" s="22">
        <f>BE42*Constants!$H$33*Constants!$H$39</f>
        <v>4058097.5010066628</v>
      </c>
      <c r="BF55" s="22">
        <f>BF42*Constants!$H$33*Constants!$H$39</f>
        <v>4251963.3413916277</v>
      </c>
      <c r="BG55" s="22">
        <f>BG42*Constants!$H$33*Constants!$H$39</f>
        <v>4458833.7760652946</v>
      </c>
      <c r="BH55" s="22">
        <f>BH42*Constants!$H$33*Constants!$H$39</f>
        <v>4676077.2985903211</v>
      </c>
      <c r="BI55" s="22">
        <f>BI42*Constants!$H$33*Constants!$H$39</f>
        <v>4895898.0439377856</v>
      </c>
      <c r="BJ55" s="22">
        <f>BJ42*Constants!$H$33*Constants!$H$39</f>
        <v>5127150.0551969055</v>
      </c>
      <c r="BK55" s="22">
        <f>BK42*Constants!$H$33*Constants!$H$39</f>
        <v>5370678.3265563352</v>
      </c>
    </row>
    <row r="56" spans="1:63" x14ac:dyDescent="0.25">
      <c r="A56" t="s">
        <v>876</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9104114.4435346201</v>
      </c>
      <c r="Z56" s="22">
        <f t="shared" si="48"/>
        <v>9328371.0939947404</v>
      </c>
      <c r="AA56" s="22">
        <f t="shared" si="48"/>
        <v>9502431.7329306193</v>
      </c>
      <c r="AB56" s="22">
        <f t="shared" si="48"/>
        <v>9622532.5034331549</v>
      </c>
      <c r="AC56" s="22">
        <f t="shared" si="48"/>
        <v>9698644.2864036076</v>
      </c>
      <c r="AD56" s="22">
        <f t="shared" si="48"/>
        <v>9812834.8638865352</v>
      </c>
      <c r="AE56" s="22">
        <f t="shared" si="48"/>
        <v>9911587.953790063</v>
      </c>
      <c r="AF56" s="22">
        <f t="shared" si="48"/>
        <v>9995748.1075310279</v>
      </c>
      <c r="AG56" s="22">
        <f t="shared" si="48"/>
        <v>9272641.528112758</v>
      </c>
      <c r="AH56" s="22">
        <f t="shared" si="48"/>
        <v>9477430.1700215619</v>
      </c>
      <c r="AI56" s="22">
        <f t="shared" si="48"/>
        <v>9673934.8790835068</v>
      </c>
      <c r="AJ56" s="22">
        <f t="shared" si="48"/>
        <v>9872283.333643578</v>
      </c>
      <c r="AK56" s="22">
        <f t="shared" si="48"/>
        <v>10063570.157158073</v>
      </c>
      <c r="AL56" s="22">
        <f t="shared" si="48"/>
        <v>10263036.061156861</v>
      </c>
      <c r="AM56" s="22">
        <f t="shared" si="48"/>
        <v>10500108.944379216</v>
      </c>
      <c r="AN56" s="22">
        <f t="shared" si="48"/>
        <v>10734856.197616177</v>
      </c>
      <c r="AO56" s="22">
        <f t="shared" si="48"/>
        <v>10980889.275502414</v>
      </c>
      <c r="AP56" s="22">
        <f t="shared" si="48"/>
        <v>11235070.792643946</v>
      </c>
      <c r="AQ56" s="22">
        <f t="shared" si="48"/>
        <v>11498154.095030401</v>
      </c>
      <c r="AR56" s="22">
        <f t="shared" si="48"/>
        <v>11814198.315709421</v>
      </c>
      <c r="AS56" s="22">
        <f t="shared" si="48"/>
        <v>12115374.547424739</v>
      </c>
      <c r="AT56" s="22">
        <f t="shared" si="48"/>
        <v>12449914.402125258</v>
      </c>
      <c r="AU56" s="22">
        <f t="shared" si="48"/>
        <v>12807655.968938228</v>
      </c>
      <c r="AV56" s="22">
        <f t="shared" si="48"/>
        <v>13190043.220865412</v>
      </c>
      <c r="AW56" s="22">
        <f t="shared" si="48"/>
        <v>13583807.272490343</v>
      </c>
      <c r="AX56" s="22">
        <f t="shared" si="48"/>
        <v>13994346.495814361</v>
      </c>
      <c r="AY56" s="22">
        <f t="shared" si="48"/>
        <v>14411154.025588499</v>
      </c>
      <c r="AZ56" s="22">
        <f t="shared" si="48"/>
        <v>14845113.040926667</v>
      </c>
      <c r="BA56" s="22">
        <f t="shared" si="48"/>
        <v>15305662.747940959</v>
      </c>
      <c r="BB56" s="22">
        <f t="shared" si="48"/>
        <v>15785238.096867651</v>
      </c>
      <c r="BC56" s="22">
        <f t="shared" si="48"/>
        <v>16285289.755425038</v>
      </c>
      <c r="BD56" s="22">
        <f t="shared" si="48"/>
        <v>16804562.62580359</v>
      </c>
      <c r="BE56" s="22">
        <f t="shared" si="48"/>
        <v>17345848.420761317</v>
      </c>
      <c r="BF56" s="22">
        <f t="shared" si="48"/>
        <v>17920748.71461422</v>
      </c>
      <c r="BG56" s="22">
        <f t="shared" si="48"/>
        <v>18524149.525538895</v>
      </c>
      <c r="BH56" s="22">
        <f t="shared" si="48"/>
        <v>19156367.551840581</v>
      </c>
      <c r="BI56" s="22">
        <f t="shared" si="48"/>
        <v>19795859.543011494</v>
      </c>
      <c r="BJ56" s="22">
        <f t="shared" si="48"/>
        <v>20466898.4615997</v>
      </c>
      <c r="BK56" s="22">
        <f t="shared" si="48"/>
        <v>21171991.630185246</v>
      </c>
    </row>
    <row r="57" spans="1:63" x14ac:dyDescent="0.25">
      <c r="A57" t="s">
        <v>874</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875</v>
      </c>
      <c r="B58" t="s">
        <v>321</v>
      </c>
      <c r="C58" s="22">
        <f>((Data!$AJ$35*'Intermediate calculations'!C56)+Data!$AK$35)</f>
        <v>5251932.2753573991</v>
      </c>
      <c r="D58" s="22">
        <f>((Data!$AJ$35*'Intermediate calculations'!D56)+Data!$AK$35)</f>
        <v>5456645.3617997784</v>
      </c>
      <c r="E58" s="22">
        <f>((Data!$AJ$35*'Intermediate calculations'!E56)+Data!$AK$35)</f>
        <v>5461594.1389778787</v>
      </c>
      <c r="F58" s="22">
        <f>((Data!$AJ$35*'Intermediate calculations'!F56)+Data!$AK$35)</f>
        <v>5371884.1298720818</v>
      </c>
      <c r="G58" s="22">
        <f>((Data!$AJ$35*'Intermediate calculations'!G56)+Data!$AK$35)</f>
        <v>5130510.8211723436</v>
      </c>
      <c r="H58" s="22">
        <f>((Data!$AJ$35*'Intermediate calculations'!H56)+Data!$AK$35)</f>
        <v>5004616.1387630664</v>
      </c>
      <c r="I58" s="22">
        <f>((Data!$AJ$35*'Intermediate calculations'!I56)+Data!$AK$35)</f>
        <v>5144691.384171214</v>
      </c>
      <c r="J58" s="22">
        <f>((Data!$AJ$35*'Intermediate calculations'!J56)+Data!$AK$35)</f>
        <v>5176356.8083839687</v>
      </c>
      <c r="K58" s="22">
        <f>((Data!$AJ$35*'Intermediate calculations'!K56)+Data!$AK$35)</f>
        <v>5204877.4733855929</v>
      </c>
      <c r="L58" s="22">
        <f>((Data!$AJ$35*'Intermediate calculations'!L56)+Data!$AK$35)</f>
        <v>5294483.1685273126</v>
      </c>
      <c r="M58" s="22">
        <f>((Data!$AJ$35*'Intermediate calculations'!M56)+Data!$AK$35)</f>
        <v>5512950.3579389574</v>
      </c>
      <c r="N58" s="22">
        <f>((Data!$AJ$35*'Intermediate calculations'!N56)+Data!$AK$35)</f>
        <v>5270444.9359232113</v>
      </c>
      <c r="O58" s="22">
        <f>((Data!$AJ$35*'Intermediate calculations'!O56)+Data!$AK$35)</f>
        <v>5467972.6310753804</v>
      </c>
      <c r="P58" s="22">
        <f>((Data!$AJ$35*'Intermediate calculations'!P56)+Data!$AK$35)</f>
        <v>5534132.2287620232</v>
      </c>
      <c r="Q58" s="22">
        <f>((Data!$AJ$35*'Intermediate calculations'!Q56)+Data!$AK$35)</f>
        <v>5780150.5769209331</v>
      </c>
      <c r="R58" s="22">
        <f>((Data!$AJ$35*'Intermediate calculations'!R56)+Data!$AK$35)</f>
        <v>6161335.2780608628</v>
      </c>
      <c r="S58" s="22">
        <f>((Data!$AJ$35*'Intermediate calculations'!S56)+Data!$AK$35)</f>
        <v>6533389.4392863307</v>
      </c>
      <c r="T58" s="22">
        <f>((Data!$AJ$35*'Intermediate calculations'!T56)+Data!$AK$35)</f>
        <v>6814622.9544943627</v>
      </c>
      <c r="U58" s="22">
        <f>((Data!$AJ$35*'Intermediate calculations'!U56)+Data!$AK$35)</f>
        <v>6679134.4554478135</v>
      </c>
      <c r="V58" s="22">
        <f>((Data!$AJ$35*'Intermediate calculations'!V56)+Data!$AK$35)</f>
        <v>6746079.475922795</v>
      </c>
      <c r="W58" s="22">
        <f>((Data!$AJ$35*'Intermediate calculations'!W56)+Data!$AK$35)</f>
        <v>7062976.0946139265</v>
      </c>
      <c r="X58" s="22">
        <f>((Data!$AJ$35*'Intermediate calculations'!X56)+Data!$AK$35)</f>
        <v>7052059.9450790975</v>
      </c>
      <c r="Y58" s="22">
        <f>((Data!$AJ$35*'Intermediate calculations'!Y56)+Data!$AK$35)</f>
        <v>7236676.9116943274</v>
      </c>
      <c r="Z58" s="22">
        <f>((Data!$AJ$35*'Intermediate calculations'!Z56)+Data!$AK$35)</f>
        <v>7374283.3833414745</v>
      </c>
      <c r="AA58" s="22">
        <f>((Data!$AJ$35*'Intermediate calculations'!AA56)+Data!$AK$35)</f>
        <v>7481089.0023831893</v>
      </c>
      <c r="AB58" s="22">
        <f>((Data!$AJ$35*'Intermediate calculations'!AB56)+Data!$AK$35)</f>
        <v>7554784.2227347326</v>
      </c>
      <c r="AC58" s="22">
        <f>((Data!$AJ$35*'Intermediate calculations'!AC56)+Data!$AK$35)</f>
        <v>7601487.292114608</v>
      </c>
      <c r="AD58" s="22">
        <f>((Data!$AJ$35*'Intermediate calculations'!AD56)+Data!$AK$35)</f>
        <v>7671555.9497465473</v>
      </c>
      <c r="AE58" s="22">
        <f>((Data!$AJ$35*'Intermediate calculations'!AE56)+Data!$AK$35)</f>
        <v>7732151.9866444357</v>
      </c>
      <c r="AF58" s="22">
        <f>((Data!$AJ$35*'Intermediate calculations'!AF56)+Data!$AK$35)</f>
        <v>7783793.6293150727</v>
      </c>
      <c r="AG58" s="22">
        <f>((Data!$AJ$35*'Intermediate calculations'!AG56)+Data!$AK$35)</f>
        <v>7340087.077850813</v>
      </c>
      <c r="AH58" s="22">
        <f>((Data!$AJ$35*'Intermediate calculations'!AH56)+Data!$AK$35)</f>
        <v>7465747.7545293532</v>
      </c>
      <c r="AI58" s="22">
        <f>((Data!$AJ$35*'Intermediate calculations'!AI56)+Data!$AK$35)</f>
        <v>7586325.3143055439</v>
      </c>
      <c r="AJ58" s="22">
        <f>((Data!$AJ$35*'Intermediate calculations'!AJ56)+Data!$AK$35)</f>
        <v>7708034.217620898</v>
      </c>
      <c r="AK58" s="22">
        <f>((Data!$AJ$35*'Intermediate calculations'!AK56)+Data!$AK$35)</f>
        <v>7825410.0225409009</v>
      </c>
      <c r="AL58" s="22">
        <f>((Data!$AJ$35*'Intermediate calculations'!AL56)+Data!$AK$35)</f>
        <v>7947804.6057421826</v>
      </c>
      <c r="AM58" s="22">
        <f>((Data!$AJ$35*'Intermediate calculations'!AM56)+Data!$AK$35)</f>
        <v>8093275.2658831868</v>
      </c>
      <c r="AN58" s="22">
        <f>((Data!$AJ$35*'Intermediate calculations'!AN56)+Data!$AK$35)</f>
        <v>8237318.8925962411</v>
      </c>
      <c r="AO58" s="22">
        <f>((Data!$AJ$35*'Intermediate calculations'!AO56)+Data!$AK$35)</f>
        <v>8388287.6317036394</v>
      </c>
      <c r="AP58" s="22">
        <f>((Data!$AJ$35*'Intermediate calculations'!AP56)+Data!$AK$35)</f>
        <v>8544256.3472801931</v>
      </c>
      <c r="AQ58" s="22">
        <f>((Data!$AJ$35*'Intermediate calculations'!AQ56)+Data!$AK$35)</f>
        <v>8705687.3011288382</v>
      </c>
      <c r="AR58" s="22">
        <f>((Data!$AJ$35*'Intermediate calculations'!AR56)+Data!$AK$35)</f>
        <v>8899615.6863200106</v>
      </c>
      <c r="AS58" s="22">
        <f>((Data!$AJ$35*'Intermediate calculations'!AS56)+Data!$AK$35)</f>
        <v>9084420.9017073624</v>
      </c>
      <c r="AT58" s="22">
        <f>((Data!$AJ$35*'Intermediate calculations'!AT56)+Data!$AK$35)</f>
        <v>9289698.4216214214</v>
      </c>
      <c r="AU58" s="22">
        <f>((Data!$AJ$35*'Intermediate calculations'!AU56)+Data!$AK$35)</f>
        <v>9509212.7801461387</v>
      </c>
      <c r="AV58" s="22">
        <f>((Data!$AJ$35*'Intermediate calculations'!AV56)+Data!$AK$35)</f>
        <v>9743850.0157981794</v>
      </c>
      <c r="AW58" s="22">
        <f>((Data!$AJ$35*'Intermediate calculations'!AW56)+Data!$AK$35)</f>
        <v>9985468.187185375</v>
      </c>
      <c r="AX58" s="22">
        <f>((Data!$AJ$35*'Intermediate calculations'!AX56)+Data!$AK$35)</f>
        <v>10237379.797737252</v>
      </c>
      <c r="AY58" s="22">
        <f>((Data!$AJ$35*'Intermediate calculations'!AY56)+Data!$AK$35)</f>
        <v>10493137.71354712</v>
      </c>
      <c r="AZ58" s="22">
        <f>((Data!$AJ$35*'Intermediate calculations'!AZ56)+Data!$AK$35)</f>
        <v>10759419.9790569</v>
      </c>
      <c r="BA58" s="22">
        <f>((Data!$AJ$35*'Intermediate calculations'!BA56)+Data!$AK$35)</f>
        <v>11042018.600191813</v>
      </c>
      <c r="BB58" s="22">
        <f>((Data!$AJ$35*'Intermediate calculations'!BB56)+Data!$AK$35)</f>
        <v>11336291.575014858</v>
      </c>
      <c r="BC58" s="22">
        <f>((Data!$AJ$35*'Intermediate calculations'!BC56)+Data!$AK$35)</f>
        <v>11643129.049998114</v>
      </c>
      <c r="BD58" s="22">
        <f>((Data!$AJ$35*'Intermediate calculations'!BD56)+Data!$AK$35)</f>
        <v>11961760.882625017</v>
      </c>
      <c r="BE58" s="22">
        <f>((Data!$AJ$35*'Intermediate calculations'!BE56)+Data!$AK$35)</f>
        <v>12293900.100097632</v>
      </c>
      <c r="BF58" s="22">
        <f>((Data!$AJ$35*'Intermediate calculations'!BF56)+Data!$AK$35)</f>
        <v>12646665.562453782</v>
      </c>
      <c r="BG58" s="22">
        <f>((Data!$AJ$35*'Intermediate calculations'!BG56)+Data!$AK$35)</f>
        <v>13016919.271362796</v>
      </c>
      <c r="BH58" s="22">
        <f>((Data!$AJ$35*'Intermediate calculations'!BH56)+Data!$AK$35)</f>
        <v>13404855.556563707</v>
      </c>
      <c r="BI58" s="22">
        <f>((Data!$AJ$35*'Intermediate calculations'!BI56)+Data!$AK$35)</f>
        <v>13797255.230647339</v>
      </c>
      <c r="BJ58" s="22">
        <f>((Data!$AJ$35*'Intermediate calculations'!BJ56)+Data!$AK$35)</f>
        <v>14209012.463868216</v>
      </c>
      <c r="BK58" s="22">
        <f>((Data!$AJ$35*'Intermediate calculations'!BK56)+Data!$AK$35)</f>
        <v>14641665.778329533</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16340791.355228947</v>
      </c>
      <c r="Z59" s="22">
        <f t="shared" si="49"/>
        <v>16702654.477336215</v>
      </c>
      <c r="AA59" s="22">
        <f t="shared" si="49"/>
        <v>16983520.73531381</v>
      </c>
      <c r="AB59" s="22">
        <f t="shared" si="49"/>
        <v>17177316.726167887</v>
      </c>
      <c r="AC59" s="22">
        <f t="shared" si="49"/>
        <v>17300131.578518216</v>
      </c>
      <c r="AD59" s="22">
        <f t="shared" si="49"/>
        <v>17484390.813633084</v>
      </c>
      <c r="AE59" s="22">
        <f t="shared" si="49"/>
        <v>17643739.940434501</v>
      </c>
      <c r="AF59" s="22">
        <f t="shared" si="49"/>
        <v>17779541.736846101</v>
      </c>
      <c r="AG59" s="22">
        <f t="shared" si="49"/>
        <v>16612728.605963571</v>
      </c>
      <c r="AH59" s="22">
        <f t="shared" si="49"/>
        <v>16943177.924550913</v>
      </c>
      <c r="AI59" s="22">
        <f t="shared" si="49"/>
        <v>17260260.193389051</v>
      </c>
      <c r="AJ59" s="22">
        <f t="shared" si="49"/>
        <v>17580317.551264476</v>
      </c>
      <c r="AK59" s="22">
        <f t="shared" si="49"/>
        <v>17888980.179698974</v>
      </c>
      <c r="AL59" s="22">
        <f t="shared" si="49"/>
        <v>18210840.666899044</v>
      </c>
      <c r="AM59" s="22">
        <f t="shared" si="49"/>
        <v>18593384.210262403</v>
      </c>
      <c r="AN59" s="22">
        <f t="shared" si="49"/>
        <v>18972175.09021242</v>
      </c>
      <c r="AO59" s="22">
        <f t="shared" si="49"/>
        <v>19369176.907206051</v>
      </c>
      <c r="AP59" s="22">
        <f t="shared" si="49"/>
        <v>19779327.139924139</v>
      </c>
      <c r="AQ59" s="22">
        <f t="shared" si="49"/>
        <v>20203841.396159239</v>
      </c>
      <c r="AR59" s="22">
        <f t="shared" si="49"/>
        <v>20713814.002029434</v>
      </c>
      <c r="AS59" s="22">
        <f t="shared" si="49"/>
        <v>21199795.4491321</v>
      </c>
      <c r="AT59" s="22">
        <f t="shared" si="49"/>
        <v>21739612.823746681</v>
      </c>
      <c r="AU59" s="22">
        <f t="shared" si="49"/>
        <v>22316868.749084368</v>
      </c>
      <c r="AV59" s="22">
        <f t="shared" si="49"/>
        <v>22933893.236663591</v>
      </c>
      <c r="AW59" s="22">
        <f t="shared" si="49"/>
        <v>23569275.459675718</v>
      </c>
      <c r="AX59" s="22">
        <f t="shared" si="49"/>
        <v>24231726.293551613</v>
      </c>
      <c r="AY59" s="22">
        <f t="shared" si="49"/>
        <v>24904291.739135619</v>
      </c>
      <c r="AZ59" s="22">
        <f t="shared" si="49"/>
        <v>25604533.019983567</v>
      </c>
      <c r="BA59" s="22">
        <f t="shared" si="49"/>
        <v>26347681.348132774</v>
      </c>
      <c r="BB59" s="22">
        <f t="shared" si="49"/>
        <v>27121529.67188251</v>
      </c>
      <c r="BC59" s="22">
        <f t="shared" si="49"/>
        <v>27928418.805423152</v>
      </c>
      <c r="BD59" s="22">
        <f t="shared" si="49"/>
        <v>28766323.508428607</v>
      </c>
      <c r="BE59" s="22">
        <f t="shared" si="49"/>
        <v>29639748.520858951</v>
      </c>
      <c r="BF59" s="22">
        <f t="shared" si="49"/>
        <v>30567414.277068004</v>
      </c>
      <c r="BG59" s="22">
        <f t="shared" si="49"/>
        <v>31541068.796901692</v>
      </c>
      <c r="BH59" s="22">
        <f t="shared" si="49"/>
        <v>32561223.108404286</v>
      </c>
      <c r="BI59" s="22">
        <f t="shared" si="49"/>
        <v>33593114.773658834</v>
      </c>
      <c r="BJ59" s="22">
        <f t="shared" si="49"/>
        <v>34675910.925467916</v>
      </c>
      <c r="BK59" s="22">
        <f t="shared" si="49"/>
        <v>35813657.408514783</v>
      </c>
    </row>
    <row r="60" spans="1:63" x14ac:dyDescent="0.25">
      <c r="A60" t="s">
        <v>877</v>
      </c>
      <c r="B60" t="s">
        <v>321</v>
      </c>
      <c r="C60" s="22">
        <f>((Data!$AJ$39*'Intermediate calculations'!C59)+Data!$AK$39)</f>
        <v>13829288.143620679</v>
      </c>
      <c r="D60" s="22">
        <f>((Data!$AJ$39*'Intermediate calculations'!D59)+Data!$AK$39)</f>
        <v>14338345.265431453</v>
      </c>
      <c r="E60" s="22">
        <f>((Data!$AJ$39*'Intermediate calculations'!E59)+Data!$AK$39)</f>
        <v>14350651.319287347</v>
      </c>
      <c r="F60" s="22">
        <f>((Data!$AJ$39*'Intermediate calculations'!F59)+Data!$AK$39)</f>
        <v>14127570.714980846</v>
      </c>
      <c r="G60" s="22">
        <f>((Data!$AJ$39*'Intermediate calculations'!G59)+Data!$AK$39)</f>
        <v>13527351.139652345</v>
      </c>
      <c r="H60" s="22">
        <f>((Data!$AJ$39*'Intermediate calculations'!H59)+Data!$AK$39)</f>
        <v>13214290.622651216</v>
      </c>
      <c r="I60" s="22">
        <f>((Data!$AJ$39*'Intermediate calculations'!I59)+Data!$AK$39)</f>
        <v>13562613.744067688</v>
      </c>
      <c r="J60" s="22">
        <f>((Data!$AJ$39*'Intermediate calculations'!J59)+Data!$AK$39)</f>
        <v>13641355.704295026</v>
      </c>
      <c r="K60" s="22">
        <f>((Data!$AJ$39*'Intermediate calculations'!K59)+Data!$AK$39)</f>
        <v>13712277.636498626</v>
      </c>
      <c r="L60" s="22">
        <f>((Data!$AJ$39*'Intermediate calculations'!L59)+Data!$AK$39)</f>
        <v>13935098.844753608</v>
      </c>
      <c r="M60" s="22">
        <f>((Data!$AJ$39*'Intermediate calculations'!M59)+Data!$AK$39)</f>
        <v>14478358.098886751</v>
      </c>
      <c r="N60" s="22">
        <f>((Data!$AJ$39*'Intermediate calculations'!N59)+Data!$AK$39)</f>
        <v>13875323.313469701</v>
      </c>
      <c r="O60" s="22">
        <f>((Data!$AJ$39*'Intermediate calculations'!O59)+Data!$AK$39)</f>
        <v>14366512.624908183</v>
      </c>
      <c r="P60" s="22">
        <f>((Data!$AJ$39*'Intermediate calculations'!P59)+Data!$AK$39)</f>
        <v>14531030.755936412</v>
      </c>
      <c r="Q60" s="22">
        <f>((Data!$AJ$39*'Intermediate calculations'!Q59)+Data!$AK$39)</f>
        <v>15142801.084853152</v>
      </c>
      <c r="R60" s="22">
        <f>((Data!$AJ$39*'Intermediate calculations'!R59)+Data!$AK$39)</f>
        <v>16090687.662173694</v>
      </c>
      <c r="S60" s="22">
        <f>((Data!$AJ$39*'Intermediate calculations'!S59)+Data!$AK$39)</f>
        <v>17015869.455690674</v>
      </c>
      <c r="T60" s="22">
        <f>((Data!$AJ$39*'Intermediate calculations'!T59)+Data!$AK$39)</f>
        <v>17715208.839882039</v>
      </c>
      <c r="U60" s="22">
        <f>((Data!$AJ$39*'Intermediate calculations'!U59)+Data!$AK$39)</f>
        <v>17378291.51543678</v>
      </c>
      <c r="V60" s="22">
        <f>((Data!$AJ$39*'Intermediate calculations'!V59)+Data!$AK$39)</f>
        <v>17544762.746147033</v>
      </c>
      <c r="W60" s="22">
        <f>((Data!$AJ$39*'Intermediate calculations'!W59)+Data!$AK$39)</f>
        <v>18332785.062775426</v>
      </c>
      <c r="X60" s="22">
        <f>((Data!$AJ$39*'Intermediate calculations'!X59)+Data!$AK$39)</f>
        <v>18305640.028913509</v>
      </c>
      <c r="Y60" s="22">
        <f>((Data!$AJ$39*'Intermediate calculations'!Y59)+Data!$AK$39)</f>
        <v>18764724.415240895</v>
      </c>
      <c r="Z60" s="22">
        <f>((Data!$AJ$39*'Intermediate calculations'!Z59)+Data!$AK$39)</f>
        <v>19106908.472042508</v>
      </c>
      <c r="AA60" s="22">
        <f>((Data!$AJ$39*'Intermediate calculations'!AA59)+Data!$AK$39)</f>
        <v>19372500.48654177</v>
      </c>
      <c r="AB60" s="22">
        <f>((Data!$AJ$39*'Intermediate calculations'!AB59)+Data!$AK$39)</f>
        <v>19555757.343322765</v>
      </c>
      <c r="AC60" s="22">
        <f>((Data!$AJ$39*'Intermediate calculations'!AC59)+Data!$AK$39)</f>
        <v>19671893.202008769</v>
      </c>
      <c r="AD60" s="22">
        <f>((Data!$AJ$39*'Intermediate calculations'!AD59)+Data!$AK$39)</f>
        <v>19846131.93683093</v>
      </c>
      <c r="AE60" s="22">
        <f>((Data!$AJ$39*'Intermediate calculations'!AE59)+Data!$AK$39)</f>
        <v>19996815.240338549</v>
      </c>
      <c r="AF60" s="22">
        <f>((Data!$AJ$39*'Intermediate calculations'!AF59)+Data!$AK$39)</f>
        <v>20125231.779018864</v>
      </c>
      <c r="AG60" s="22">
        <f>((Data!$AJ$39*'Intermediate calculations'!AG59)+Data!$AK$39)</f>
        <v>19021873.005320951</v>
      </c>
      <c r="AH60" s="22">
        <f>((Data!$AJ$39*'Intermediate calculations'!AH59)+Data!$AK$39)</f>
        <v>19334351.623598129</v>
      </c>
      <c r="AI60" s="22">
        <f>((Data!$AJ$39*'Intermediate calculations'!AI59)+Data!$AK$39)</f>
        <v>19634190.127336927</v>
      </c>
      <c r="AJ60" s="22">
        <f>((Data!$AJ$39*'Intermediate calculations'!AJ59)+Data!$AK$39)</f>
        <v>19936841.926971134</v>
      </c>
      <c r="AK60" s="22">
        <f>((Data!$AJ$39*'Intermediate calculations'!AK59)+Data!$AK$39)</f>
        <v>20228718.672425888</v>
      </c>
      <c r="AL60" s="22">
        <f>((Data!$AJ$39*'Intermediate calculations'!AL59)+Data!$AK$39)</f>
        <v>20533075.542484656</v>
      </c>
      <c r="AM60" s="22">
        <f>((Data!$AJ$39*'Intermediate calculations'!AM59)+Data!$AK$39)</f>
        <v>20894815.365014941</v>
      </c>
      <c r="AN60" s="22">
        <f>((Data!$AJ$39*'Intermediate calculations'!AN59)+Data!$AK$39)</f>
        <v>21253006.603806958</v>
      </c>
      <c r="AO60" s="22">
        <f>((Data!$AJ$39*'Intermediate calculations'!AO59)+Data!$AK$39)</f>
        <v>21628418.421141088</v>
      </c>
      <c r="AP60" s="22">
        <f>((Data!$AJ$39*'Intermediate calculations'!AP59)+Data!$AK$39)</f>
        <v>22016263.608880326</v>
      </c>
      <c r="AQ60" s="22">
        <f>((Data!$AJ$39*'Intermediate calculations'!AQ59)+Data!$AK$39)</f>
        <v>22417691.666878417</v>
      </c>
      <c r="AR60" s="22">
        <f>((Data!$AJ$39*'Intermediate calculations'!AR59)+Data!$AK$39)</f>
        <v>22899930.625405453</v>
      </c>
      <c r="AS60" s="22">
        <f>((Data!$AJ$39*'Intermediate calculations'!AS59)+Data!$AK$39)</f>
        <v>23359483.127278283</v>
      </c>
      <c r="AT60" s="22">
        <f>((Data!$AJ$39*'Intermediate calculations'!AT59)+Data!$AK$39)</f>
        <v>23869943.817778982</v>
      </c>
      <c r="AU60" s="22">
        <f>((Data!$AJ$39*'Intermediate calculations'!AU59)+Data!$AK$39)</f>
        <v>24415807.052458815</v>
      </c>
      <c r="AV60" s="22">
        <f>((Data!$AJ$39*'Intermediate calculations'!AV59)+Data!$AK$39)</f>
        <v>24999276.13070108</v>
      </c>
      <c r="AW60" s="22">
        <f>((Data!$AJ$39*'Intermediate calculations'!AW59)+Data!$AK$39)</f>
        <v>25600104.602593459</v>
      </c>
      <c r="AX60" s="22">
        <f>((Data!$AJ$39*'Intermediate calculations'!AX59)+Data!$AK$39)</f>
        <v>26226529.623322897</v>
      </c>
      <c r="AY60" s="22">
        <f>((Data!$AJ$39*'Intermediate calculations'!AY59)+Data!$AK$39)</f>
        <v>26862519.196657471</v>
      </c>
      <c r="AZ60" s="22">
        <f>((Data!$AJ$39*'Intermediate calculations'!AZ59)+Data!$AK$39)</f>
        <v>27524679.520774387</v>
      </c>
      <c r="BA60" s="22">
        <f>((Data!$AJ$39*'Intermediate calculations'!BA59)+Data!$AK$39)</f>
        <v>28227413.494467482</v>
      </c>
      <c r="BB60" s="22">
        <f>((Data!$AJ$39*'Intermediate calculations'!BB59)+Data!$AK$39)</f>
        <v>28959177.917511724</v>
      </c>
      <c r="BC60" s="22">
        <f>((Data!$AJ$39*'Intermediate calculations'!BC59)+Data!$AK$39)</f>
        <v>29722186.304484703</v>
      </c>
      <c r="BD60" s="22">
        <f>((Data!$AJ$39*'Intermediate calculations'!BD59)+Data!$AK$39)</f>
        <v>30514523.552939005</v>
      </c>
      <c r="BE60" s="22">
        <f>((Data!$AJ$39*'Intermediate calculations'!BE59)+Data!$AK$39)</f>
        <v>31340449.423265241</v>
      </c>
      <c r="BF60" s="22">
        <f>((Data!$AJ$39*'Intermediate calculations'!BF59)+Data!$AK$39)</f>
        <v>32217666.283516206</v>
      </c>
      <c r="BG60" s="22">
        <f>((Data!$AJ$39*'Intermediate calculations'!BG59)+Data!$AK$39)</f>
        <v>33138370.917853482</v>
      </c>
      <c r="BH60" s="22">
        <f>((Data!$AJ$39*'Intermediate calculations'!BH59)+Data!$AK$39)</f>
        <v>34103046.563276485</v>
      </c>
      <c r="BI60" s="22">
        <f>((Data!$AJ$39*'Intermediate calculations'!BI59)+Data!$AK$39)</f>
        <v>35078821.254381657</v>
      </c>
      <c r="BJ60" s="22">
        <f>((Data!$AJ$39*'Intermediate calculations'!BJ59)+Data!$AK$39)</f>
        <v>36102732.112602159</v>
      </c>
      <c r="BK60" s="22">
        <f>((Data!$AJ$39*'Intermediate calculations'!BK59)+Data!$AK$39)</f>
        <v>37178604.958980076</v>
      </c>
    </row>
    <row r="61" spans="1:63" x14ac:dyDescent="0.25">
      <c r="A61" t="s">
        <v>367</v>
      </c>
      <c r="B61" t="s">
        <v>361</v>
      </c>
      <c r="C61" s="22">
        <f>((Data!$AJ$40*LN('Intermediate calculations'!C60))+Data!$AK$40)</f>
        <v>3291216.8411945887</v>
      </c>
      <c r="D61" s="22">
        <f>((Data!$AJ$40*LN('Intermediate calculations'!D60))+Data!$AK$40)</f>
        <v>3319070.3486274015</v>
      </c>
      <c r="E61" s="22">
        <f>((Data!$AJ$40*LN('Intermediate calculations'!E60))+Data!$AK$40)</f>
        <v>3319731.3767311443</v>
      </c>
      <c r="F61" s="22">
        <f>((Data!$AJ$40*LN('Intermediate calculations'!F60))+Data!$AK$40)</f>
        <v>3307659.5145521946</v>
      </c>
      <c r="G61" s="22">
        <f>((Data!$AJ$40*LN('Intermediate calculations'!G60))+Data!$AK$40)</f>
        <v>3274207.49275437</v>
      </c>
      <c r="H61" s="22">
        <f>((Data!$AJ$40*LN('Intermediate calculations'!H60))+Data!$AK$40)</f>
        <v>3256165.8317827508</v>
      </c>
      <c r="I61" s="22">
        <f>((Data!$AJ$40*LN('Intermediate calculations'!I60))+Data!$AK$40)</f>
        <v>3276213.4544376917</v>
      </c>
      <c r="J61" s="22">
        <f>((Data!$AJ$40*LN('Intermediate calculations'!J60))+Data!$AK$40)</f>
        <v>3280674.0371948611</v>
      </c>
      <c r="K61" s="22">
        <f>((Data!$AJ$40*LN('Intermediate calculations'!K60))+Data!$AK$40)</f>
        <v>3284669.6459477041</v>
      </c>
      <c r="L61" s="22">
        <f>((Data!$AJ$40*LN('Intermediate calculations'!L60))+Data!$AK$40)</f>
        <v>3297089.8418645374</v>
      </c>
      <c r="M61" s="22">
        <f>((Data!$AJ$40*LN('Intermediate calculations'!M60))+Data!$AK$40)</f>
        <v>3326557.9619940948</v>
      </c>
      <c r="N61" s="22">
        <f>((Data!$AJ$40*LN('Intermediate calculations'!N60))+Data!$AK$40)</f>
        <v>3293777.5166018195</v>
      </c>
      <c r="O61" s="22">
        <f>((Data!$AJ$40*LN('Intermediate calculations'!O60))+Data!$AK$40)</f>
        <v>3320582.5419616979</v>
      </c>
      <c r="P61" s="22">
        <f>((Data!$AJ$40*LN('Intermediate calculations'!P60))+Data!$AK$40)</f>
        <v>3329356.0641698465</v>
      </c>
      <c r="Q61" s="22">
        <f>((Data!$AJ$40*LN('Intermediate calculations'!Q60))+Data!$AK$40)</f>
        <v>3361131.5914097354</v>
      </c>
      <c r="R61" s="22">
        <f>((Data!$AJ$40*LN('Intermediate calculations'!R60))+Data!$AK$40)</f>
        <v>3407914.3370274547</v>
      </c>
      <c r="S61" s="22">
        <f>((Data!$AJ$40*LN('Intermediate calculations'!S60))+Data!$AK$40)</f>
        <v>3450991.0539786909</v>
      </c>
      <c r="T61" s="22">
        <f>((Data!$AJ$40*LN('Intermediate calculations'!T60))+Data!$AK$40)</f>
        <v>3482025.5623515509</v>
      </c>
      <c r="U61" s="22">
        <f>((Data!$AJ$40*LN('Intermediate calculations'!U60))+Data!$AK$40)</f>
        <v>3467230.1714797169</v>
      </c>
      <c r="V61" s="22">
        <f>((Data!$AJ$40*LN('Intermediate calculations'!V60))+Data!$AK$40)</f>
        <v>3474576.1001284774</v>
      </c>
      <c r="W61" s="22">
        <f>((Data!$AJ$40*LN('Intermediate calculations'!W60))+Data!$AK$40)</f>
        <v>3508429.4822034501</v>
      </c>
      <c r="X61" s="22">
        <f>((Data!$AJ$40*LN('Intermediate calculations'!X60))+Data!$AK$40)</f>
        <v>3507287.7345839478</v>
      </c>
      <c r="Y61" s="22">
        <f>((Data!$AJ$40*LN('Intermediate calculations'!Y60))+Data!$AK$40)</f>
        <v>3526373.2685592938</v>
      </c>
      <c r="Z61" s="22">
        <f>((Data!$AJ$40*LN('Intermediate calculations'!Z60))+Data!$AK$40)</f>
        <v>3540297.5888208263</v>
      </c>
      <c r="AA61" s="22">
        <f>((Data!$AJ$40*LN('Intermediate calculations'!AA60))+Data!$AK$40)</f>
        <v>3550934.3635562696</v>
      </c>
      <c r="AB61" s="22">
        <f>((Data!$AJ$40*LN('Intermediate calculations'!AB60))+Data!$AK$40)</f>
        <v>3558188.98772154</v>
      </c>
      <c r="AC61" s="22">
        <f>((Data!$AJ$40*LN('Intermediate calculations'!AC60))+Data!$AK$40)</f>
        <v>3562751.3708356097</v>
      </c>
      <c r="AD61" s="22">
        <f>((Data!$AJ$40*LN('Intermediate calculations'!AD60))+Data!$AK$40)</f>
        <v>3569546.0465588216</v>
      </c>
      <c r="AE61" s="22">
        <f>((Data!$AJ$40*LN('Intermediate calculations'!AE60))+Data!$AK$40)</f>
        <v>3575374.2163108904</v>
      </c>
      <c r="AF61" s="22">
        <f>((Data!$AJ$40*LN('Intermediate calculations'!AF60))+Data!$AK$40)</f>
        <v>3580306.5880992115</v>
      </c>
      <c r="AG61" s="22">
        <f>((Data!$AJ$40*LN('Intermediate calculations'!AG60))+Data!$AK$40)</f>
        <v>3536860.7090630941</v>
      </c>
      <c r="AH61" s="22">
        <f>((Data!$AJ$40*LN('Intermediate calculations'!AH60))+Data!$AK$40)</f>
        <v>3549415.529487269</v>
      </c>
      <c r="AI61" s="22">
        <f>((Data!$AJ$40*LN('Intermediate calculations'!AI60))+Data!$AK$40)</f>
        <v>3561273.1695500538</v>
      </c>
      <c r="AJ61" s="22">
        <f>((Data!$AJ$40*LN('Intermediate calculations'!AJ60))+Data!$AK$40)</f>
        <v>3573059.8306536544</v>
      </c>
      <c r="AK61" s="22">
        <f>((Data!$AJ$40*LN('Intermediate calculations'!AK60))+Data!$AK$40)</f>
        <v>3584258.5858648587</v>
      </c>
      <c r="AL61" s="22">
        <f>((Data!$AJ$40*LN('Intermediate calculations'!AL60))+Data!$AK$40)</f>
        <v>3595765.3797265906</v>
      </c>
      <c r="AM61" s="22">
        <f>((Data!$AJ$40*LN('Intermediate calculations'!AM60))+Data!$AK$40)</f>
        <v>3609221.8445316367</v>
      </c>
      <c r="AN61" s="22">
        <f>((Data!$AJ$40*LN('Intermediate calculations'!AN60))+Data!$AK$40)</f>
        <v>3622318.6905833837</v>
      </c>
      <c r="AO61" s="22">
        <f>((Data!$AJ$40*LN('Intermediate calculations'!AO60))+Data!$AK$40)</f>
        <v>3635810.3779967539</v>
      </c>
      <c r="AP61" s="22">
        <f>((Data!$AJ$40*LN('Intermediate calculations'!AP60))+Data!$AK$40)</f>
        <v>3649505.1545441188</v>
      </c>
      <c r="AQ61" s="22">
        <f>((Data!$AJ$40*LN('Intermediate calculations'!AQ60))+Data!$AK$40)</f>
        <v>3663427.7758795265</v>
      </c>
      <c r="AR61" s="22">
        <f>((Data!$AJ$40*LN('Intermediate calculations'!AR60))+Data!$AK$40)</f>
        <v>3679827.1780227032</v>
      </c>
      <c r="AS61" s="22">
        <f>((Data!$AJ$40*LN('Intermediate calculations'!AS60))+Data!$AK$40)</f>
        <v>3695136.8449453097</v>
      </c>
      <c r="AT61" s="22">
        <f>((Data!$AJ$40*LN('Intermediate calculations'!AT60))+Data!$AK$40)</f>
        <v>3711793.3155930154</v>
      </c>
      <c r="AU61" s="22">
        <f>((Data!$AJ$40*LN('Intermediate calculations'!AU60))+Data!$AK$40)</f>
        <v>3729215.3874957878</v>
      </c>
      <c r="AV61" s="22">
        <f>((Data!$AJ$40*LN('Intermediate calculations'!AV60))+Data!$AK$40)</f>
        <v>3747412.1841888316</v>
      </c>
      <c r="AW61" s="22">
        <f>((Data!$AJ$40*LN('Intermediate calculations'!AW60))+Data!$AK$40)</f>
        <v>3765711.8079370074</v>
      </c>
      <c r="AX61" s="22">
        <f>((Data!$AJ$40*LN('Intermediate calculations'!AX60))+Data!$AK$40)</f>
        <v>3784339.2699322123</v>
      </c>
      <c r="AY61" s="22">
        <f>((Data!$AJ$40*LN('Intermediate calculations'!AY60))+Data!$AK$40)</f>
        <v>3802801.4198421817</v>
      </c>
      <c r="AZ61" s="22">
        <f>((Data!$AJ$40*LN('Intermediate calculations'!AZ60))+Data!$AK$40)</f>
        <v>3821564.5101453345</v>
      </c>
      <c r="BA61" s="22">
        <f>((Data!$AJ$40*LN('Intermediate calculations'!BA60))+Data!$AK$40)</f>
        <v>3840989.8765824474</v>
      </c>
      <c r="BB61" s="22">
        <f>((Data!$AJ$40*LN('Intermediate calculations'!BB60))+Data!$AK$40)</f>
        <v>3860710.3451596182</v>
      </c>
      <c r="BC61" s="22">
        <f>((Data!$AJ$40*LN('Intermediate calculations'!BC60))+Data!$AK$40)</f>
        <v>3880749.0676752962</v>
      </c>
      <c r="BD61" s="22">
        <f>((Data!$AJ$40*LN('Intermediate calculations'!BD60))+Data!$AK$40)</f>
        <v>3901020.7748557013</v>
      </c>
      <c r="BE61" s="22">
        <f>((Data!$AJ$40*LN('Intermediate calculations'!BE60))+Data!$AK$40)</f>
        <v>3921599.0374753661</v>
      </c>
      <c r="BF61" s="22">
        <f>((Data!$AJ$40*LN('Intermediate calculations'!BF60))+Data!$AK$40)</f>
        <v>3942869.6492124312</v>
      </c>
      <c r="BG61" s="22">
        <f>((Data!$AJ$40*LN('Intermediate calculations'!BG60))+Data!$AK$40)</f>
        <v>3964580.6475889217</v>
      </c>
      <c r="BH61" s="22">
        <f>((Data!$AJ$40*LN('Intermediate calculations'!BH60))+Data!$AK$40)</f>
        <v>3986690.7471045293</v>
      </c>
      <c r="BI61" s="22">
        <f>((Data!$AJ$40*LN('Intermediate calculations'!BI60))+Data!$AK$40)</f>
        <v>4008427.8926142994</v>
      </c>
      <c r="BJ61" s="22">
        <f>((Data!$AJ$40*LN('Intermediate calculations'!BJ60))+Data!$AK$40)</f>
        <v>4030596.6366329789</v>
      </c>
      <c r="BK61" s="22">
        <f>((Data!$AJ$40*LN('Intermediate calculations'!BK60))+Data!$AK$40)</f>
        <v>4053223.0237210859</v>
      </c>
    </row>
    <row r="62" spans="1:63" s="52" customFormat="1" x14ac:dyDescent="0.25">
      <c r="A62" s="42" t="s">
        <v>878</v>
      </c>
    </row>
    <row r="63" spans="1:63" x14ac:dyDescent="0.25">
      <c r="A63" t="s">
        <v>851</v>
      </c>
      <c r="B63" t="s">
        <v>327</v>
      </c>
      <c r="Y63" s="22">
        <f>'Levers &amp; variables'!G6</f>
        <v>0.65</v>
      </c>
      <c r="Z63" s="22">
        <f t="shared" ref="Z63:AF63" si="50">Y63+(($AG63-$Y63)/8)</f>
        <v>0.65</v>
      </c>
      <c r="AA63" s="22">
        <f t="shared" si="50"/>
        <v>0.65</v>
      </c>
      <c r="AB63" s="22">
        <f t="shared" si="50"/>
        <v>0.65</v>
      </c>
      <c r="AC63" s="22">
        <f t="shared" si="50"/>
        <v>0.65</v>
      </c>
      <c r="AD63" s="22">
        <f t="shared" si="50"/>
        <v>0.65</v>
      </c>
      <c r="AE63" s="22">
        <f t="shared" si="50"/>
        <v>0.65</v>
      </c>
      <c r="AF63" s="22">
        <f t="shared" si="50"/>
        <v>0.65</v>
      </c>
      <c r="AG63" s="22">
        <f>'Levers &amp; variables'!H6</f>
        <v>0.65</v>
      </c>
      <c r="AH63" s="22">
        <f t="shared" ref="AH63:AP63" si="51">AG63+(($AQ63-$AG63)/10)</f>
        <v>0.65500000000000003</v>
      </c>
      <c r="AI63" s="22">
        <f t="shared" si="51"/>
        <v>0.66</v>
      </c>
      <c r="AJ63" s="22">
        <f t="shared" si="51"/>
        <v>0.66500000000000004</v>
      </c>
      <c r="AK63" s="22">
        <f t="shared" si="51"/>
        <v>0.67</v>
      </c>
      <c r="AL63" s="22">
        <f t="shared" si="51"/>
        <v>0.67500000000000004</v>
      </c>
      <c r="AM63" s="22">
        <f t="shared" si="51"/>
        <v>0.68</v>
      </c>
      <c r="AN63" s="22">
        <f t="shared" si="51"/>
        <v>0.68500000000000005</v>
      </c>
      <c r="AO63" s="22">
        <f t="shared" si="51"/>
        <v>0.69000000000000006</v>
      </c>
      <c r="AP63" s="22">
        <f t="shared" si="51"/>
        <v>0.69500000000000006</v>
      </c>
      <c r="AQ63" s="22">
        <f>'Levers &amp; variables'!I6</f>
        <v>0.7</v>
      </c>
      <c r="AR63" s="22">
        <f t="shared" ref="AR63:AZ63" si="52">AQ63+(($BA63-$AQ63)/10)</f>
        <v>0.70499999999999996</v>
      </c>
      <c r="AS63" s="22">
        <f t="shared" si="52"/>
        <v>0.71</v>
      </c>
      <c r="AT63" s="22">
        <f t="shared" si="52"/>
        <v>0.71499999999999997</v>
      </c>
      <c r="AU63" s="22">
        <f t="shared" si="52"/>
        <v>0.72</v>
      </c>
      <c r="AV63" s="22">
        <f t="shared" si="52"/>
        <v>0.72499999999999998</v>
      </c>
      <c r="AW63" s="22">
        <f t="shared" si="52"/>
        <v>0.73</v>
      </c>
      <c r="AX63" s="22">
        <f t="shared" si="52"/>
        <v>0.73499999999999999</v>
      </c>
      <c r="AY63" s="22">
        <f t="shared" si="52"/>
        <v>0.74</v>
      </c>
      <c r="AZ63" s="22">
        <f t="shared" si="52"/>
        <v>0.745</v>
      </c>
      <c r="BA63" s="22">
        <f>'Levers &amp; variables'!J6</f>
        <v>0.75</v>
      </c>
      <c r="BB63" s="22">
        <f t="shared" ref="BB63:BJ63" si="53">BA63+(($BK63-$BA63)/10)</f>
        <v>0.755</v>
      </c>
      <c r="BC63" s="22">
        <f t="shared" si="53"/>
        <v>0.76</v>
      </c>
      <c r="BD63" s="22">
        <f t="shared" si="53"/>
        <v>0.76500000000000001</v>
      </c>
      <c r="BE63" s="22">
        <f t="shared" si="53"/>
        <v>0.77</v>
      </c>
      <c r="BF63" s="22">
        <f t="shared" si="53"/>
        <v>0.77500000000000002</v>
      </c>
      <c r="BG63" s="22">
        <f t="shared" si="53"/>
        <v>0.78</v>
      </c>
      <c r="BH63" s="22">
        <f t="shared" si="53"/>
        <v>0.78500000000000003</v>
      </c>
      <c r="BI63" s="22">
        <f t="shared" si="53"/>
        <v>0.79</v>
      </c>
      <c r="BJ63" s="22">
        <f t="shared" si="53"/>
        <v>0.79500000000000004</v>
      </c>
      <c r="BK63" s="22">
        <f>'Levers &amp; variables'!K6</f>
        <v>0.8</v>
      </c>
    </row>
    <row r="64" spans="1:63" x14ac:dyDescent="0.25">
      <c r="A64" t="s">
        <v>852</v>
      </c>
      <c r="B64" t="s">
        <v>817</v>
      </c>
      <c r="Y64" s="22">
        <f>'Levers &amp; variables'!G7</f>
        <v>1.5</v>
      </c>
      <c r="Z64" s="22">
        <f t="shared" ref="Z64:AF64" si="54">Y64+(($AG64-$Y64)/8)</f>
        <v>1.5</v>
      </c>
      <c r="AA64" s="22">
        <f t="shared" si="54"/>
        <v>1.5</v>
      </c>
      <c r="AB64" s="22">
        <f t="shared" si="54"/>
        <v>1.5</v>
      </c>
      <c r="AC64" s="22">
        <f t="shared" si="54"/>
        <v>1.5</v>
      </c>
      <c r="AD64" s="22">
        <f t="shared" si="54"/>
        <v>1.5</v>
      </c>
      <c r="AE64" s="22">
        <f t="shared" si="54"/>
        <v>1.5</v>
      </c>
      <c r="AF64" s="22">
        <f t="shared" si="54"/>
        <v>1.5</v>
      </c>
      <c r="AG64" s="22">
        <f>'Levers &amp; variables'!H7</f>
        <v>1.5</v>
      </c>
      <c r="AH64" s="22">
        <f t="shared" ref="AH64:AP64" si="55">AG64+(($AQ64-$AG64)/10)</f>
        <v>1.5</v>
      </c>
      <c r="AI64" s="22">
        <f t="shared" si="55"/>
        <v>1.5</v>
      </c>
      <c r="AJ64" s="22">
        <f t="shared" si="55"/>
        <v>1.5</v>
      </c>
      <c r="AK64" s="22">
        <f t="shared" si="55"/>
        <v>1.5</v>
      </c>
      <c r="AL64" s="22">
        <f t="shared" si="55"/>
        <v>1.5</v>
      </c>
      <c r="AM64" s="22">
        <f t="shared" si="55"/>
        <v>1.5</v>
      </c>
      <c r="AN64" s="22">
        <f t="shared" si="55"/>
        <v>1.5</v>
      </c>
      <c r="AO64" s="22">
        <f t="shared" si="55"/>
        <v>1.5</v>
      </c>
      <c r="AP64" s="22">
        <f t="shared" si="55"/>
        <v>1.5</v>
      </c>
      <c r="AQ64" s="22">
        <f>'Levers &amp; variables'!I7</f>
        <v>1.5</v>
      </c>
      <c r="AR64" s="22">
        <f t="shared" ref="AR64:AZ64" si="56">AQ64+(($BA64-$AQ64)/10)</f>
        <v>1.5</v>
      </c>
      <c r="AS64" s="22">
        <f t="shared" si="56"/>
        <v>1.5</v>
      </c>
      <c r="AT64" s="22">
        <f t="shared" si="56"/>
        <v>1.5</v>
      </c>
      <c r="AU64" s="22">
        <f t="shared" si="56"/>
        <v>1.5</v>
      </c>
      <c r="AV64" s="22">
        <f t="shared" si="56"/>
        <v>1.5</v>
      </c>
      <c r="AW64" s="22">
        <f t="shared" si="56"/>
        <v>1.5</v>
      </c>
      <c r="AX64" s="22">
        <f t="shared" si="56"/>
        <v>1.5</v>
      </c>
      <c r="AY64" s="22">
        <f t="shared" si="56"/>
        <v>1.5</v>
      </c>
      <c r="AZ64" s="22">
        <f t="shared" si="56"/>
        <v>1.5</v>
      </c>
      <c r="BA64" s="22">
        <f>'Levers &amp; variables'!J7</f>
        <v>1.5</v>
      </c>
      <c r="BB64" s="22">
        <f t="shared" ref="BB64:BJ64" si="57">BA64+(($BK64-$BA64)/10)</f>
        <v>1.5</v>
      </c>
      <c r="BC64" s="22">
        <f t="shared" si="57"/>
        <v>1.5</v>
      </c>
      <c r="BD64" s="22">
        <f t="shared" si="57"/>
        <v>1.5</v>
      </c>
      <c r="BE64" s="22">
        <f t="shared" si="57"/>
        <v>1.5</v>
      </c>
      <c r="BF64" s="22">
        <f t="shared" si="57"/>
        <v>1.5</v>
      </c>
      <c r="BG64" s="22">
        <f t="shared" si="57"/>
        <v>1.5</v>
      </c>
      <c r="BH64" s="22">
        <f t="shared" si="57"/>
        <v>1.5</v>
      </c>
      <c r="BI64" s="22">
        <f t="shared" si="57"/>
        <v>1.5</v>
      </c>
      <c r="BJ64" s="22">
        <f t="shared" si="57"/>
        <v>1.5</v>
      </c>
      <c r="BK64" s="22">
        <f>'Levers &amp; variables'!K7</f>
        <v>1.5</v>
      </c>
    </row>
    <row r="65" spans="1:63" x14ac:dyDescent="0.25">
      <c r="A65" t="s">
        <v>853</v>
      </c>
      <c r="B65" t="s">
        <v>854</v>
      </c>
      <c r="Y65" s="22">
        <f>'Levers &amp; variables'!G8</f>
        <v>125</v>
      </c>
      <c r="Z65" s="22">
        <f t="shared" ref="Z65:AF65" si="58">Y65+(($AG65-$Y65)/8)</f>
        <v>125</v>
      </c>
      <c r="AA65" s="22">
        <f t="shared" si="58"/>
        <v>125</v>
      </c>
      <c r="AB65" s="22">
        <f t="shared" si="58"/>
        <v>125</v>
      </c>
      <c r="AC65" s="22">
        <f t="shared" si="58"/>
        <v>125</v>
      </c>
      <c r="AD65" s="22">
        <f t="shared" si="58"/>
        <v>125</v>
      </c>
      <c r="AE65" s="22">
        <f t="shared" si="58"/>
        <v>125</v>
      </c>
      <c r="AF65" s="22">
        <f t="shared" si="58"/>
        <v>125</v>
      </c>
      <c r="AG65" s="22">
        <f>'Levers &amp; variables'!H8</f>
        <v>125</v>
      </c>
      <c r="AH65" s="22">
        <f t="shared" ref="AH65:AP65" si="59">AG65+(($AQ65-$AG65)/10)</f>
        <v>125</v>
      </c>
      <c r="AI65" s="22">
        <f t="shared" si="59"/>
        <v>125</v>
      </c>
      <c r="AJ65" s="22">
        <f t="shared" si="59"/>
        <v>125</v>
      </c>
      <c r="AK65" s="22">
        <f t="shared" si="59"/>
        <v>125</v>
      </c>
      <c r="AL65" s="22">
        <f t="shared" si="59"/>
        <v>125</v>
      </c>
      <c r="AM65" s="22">
        <f t="shared" si="59"/>
        <v>125</v>
      </c>
      <c r="AN65" s="22">
        <f t="shared" si="59"/>
        <v>125</v>
      </c>
      <c r="AO65" s="22">
        <f t="shared" si="59"/>
        <v>125</v>
      </c>
      <c r="AP65" s="22">
        <f t="shared" si="59"/>
        <v>125</v>
      </c>
      <c r="AQ65" s="22">
        <f>'Levers &amp; variables'!I8</f>
        <v>125</v>
      </c>
      <c r="AR65" s="22">
        <f t="shared" ref="AR65:AZ65" si="60">AQ65+(($BA65-$AQ65)/10)</f>
        <v>125</v>
      </c>
      <c r="AS65" s="22">
        <f t="shared" si="60"/>
        <v>125</v>
      </c>
      <c r="AT65" s="22">
        <f t="shared" si="60"/>
        <v>125</v>
      </c>
      <c r="AU65" s="22">
        <f t="shared" si="60"/>
        <v>125</v>
      </c>
      <c r="AV65" s="22">
        <f t="shared" si="60"/>
        <v>125</v>
      </c>
      <c r="AW65" s="22">
        <f t="shared" si="60"/>
        <v>125</v>
      </c>
      <c r="AX65" s="22">
        <f t="shared" si="60"/>
        <v>125</v>
      </c>
      <c r="AY65" s="22">
        <f t="shared" si="60"/>
        <v>125</v>
      </c>
      <c r="AZ65" s="22">
        <f t="shared" si="60"/>
        <v>125</v>
      </c>
      <c r="BA65" s="22">
        <f>'Levers &amp; variables'!J8</f>
        <v>125</v>
      </c>
      <c r="BB65" s="22">
        <f t="shared" ref="BB65:BJ65" si="61">BA65+(($BK65-$BA65)/10)</f>
        <v>125</v>
      </c>
      <c r="BC65" s="22">
        <f t="shared" si="61"/>
        <v>125</v>
      </c>
      <c r="BD65" s="22">
        <f t="shared" si="61"/>
        <v>125</v>
      </c>
      <c r="BE65" s="22">
        <f t="shared" si="61"/>
        <v>125</v>
      </c>
      <c r="BF65" s="22">
        <f t="shared" si="61"/>
        <v>125</v>
      </c>
      <c r="BG65" s="22">
        <f t="shared" si="61"/>
        <v>125</v>
      </c>
      <c r="BH65" s="22">
        <f t="shared" si="61"/>
        <v>125</v>
      </c>
      <c r="BI65" s="22">
        <f t="shared" si="61"/>
        <v>125</v>
      </c>
      <c r="BJ65" s="22">
        <f t="shared" si="61"/>
        <v>125</v>
      </c>
      <c r="BK65" s="22">
        <f>'Levers &amp; variables'!K8</f>
        <v>125</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500-000001000000}">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A1:AK64"/>
  <sheetViews>
    <sheetView workbookViewId="0"/>
  </sheetViews>
  <sheetFormatPr defaultRowHeight="15" outlineLevelCol="1" x14ac:dyDescent="0.25"/>
  <cols>
    <col min="1" max="1" width="29.5703125" customWidth="1"/>
    <col min="2" max="2" width="12.85546875" customWidth="1"/>
    <col min="3" max="22" width="12.7109375" hidden="1" customWidth="1" outlineLevel="1"/>
    <col min="23" max="23" width="12.7109375" customWidth="1" collapsed="1"/>
    <col min="24" max="29" width="12.7109375" customWidth="1"/>
    <col min="30" max="34" width="13.85546875" customWidth="1"/>
    <col min="36" max="36" width="12.7109375" bestFit="1" customWidth="1"/>
    <col min="37" max="37" width="11.7109375" bestFit="1" customWidth="1"/>
  </cols>
  <sheetData>
    <row r="1" spans="1:37" ht="18.75" x14ac:dyDescent="0.3">
      <c r="A1" s="1" t="s">
        <v>808</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38.966888066021262</v>
      </c>
      <c r="D4">
        <f>'Intermediate calculations'!D4</f>
        <v>39.158602093241633</v>
      </c>
      <c r="E4">
        <f>'Intermediate calculations'!E4</f>
        <v>39.338749390689451</v>
      </c>
      <c r="F4">
        <f>'Intermediate calculations'!F4</f>
        <v>39.536303148436659</v>
      </c>
      <c r="G4">
        <f>'Intermediate calculations'!G4</f>
        <v>39.788451978058511</v>
      </c>
      <c r="H4">
        <f>'Intermediate calculations'!H4</f>
        <v>40.119950188031581</v>
      </c>
      <c r="I4">
        <f>'Intermediate calculations'!I4</f>
        <v>41.008047130685178</v>
      </c>
      <c r="J4">
        <f>'Intermediate calculations'!J4</f>
        <v>41.343663575620845</v>
      </c>
      <c r="K4">
        <f>'Intermediate calculations'!K4</f>
        <v>40.970864131869561</v>
      </c>
      <c r="L4">
        <f>'Intermediate calculations'!L4</f>
        <v>41.45426785444193</v>
      </c>
      <c r="M4">
        <f>'Intermediate calculations'!M4</f>
        <v>42.67272858694043</v>
      </c>
      <c r="N4">
        <f>'Intermediate calculations'!N4</f>
        <v>43.32867121120978</v>
      </c>
      <c r="O4">
        <f>'Intermediate calculations'!O4</f>
        <v>44.410468563502604</v>
      </c>
      <c r="P4">
        <f>'Intermediate calculations'!P4</f>
        <v>45.178247190102006</v>
      </c>
      <c r="Q4">
        <f>'Intermediate calculations'!Q4</f>
        <v>46.638790163097042</v>
      </c>
      <c r="R4">
        <f>'Intermediate calculations'!R4</f>
        <v>48.512249573798137</v>
      </c>
      <c r="S4">
        <f>'Intermediate calculations'!S4</f>
        <v>50.550314146375932</v>
      </c>
      <c r="T4">
        <f>'Intermediate calculations'!T4</f>
        <v>52.68900873422038</v>
      </c>
      <c r="U4">
        <f>'Intermediate calculations'!U4</f>
        <v>53.946579623197437</v>
      </c>
      <c r="V4">
        <f>'Intermediate calculations'!V4</f>
        <v>52.4869954758082</v>
      </c>
      <c r="W4">
        <f>'Intermediate calculations'!W4</f>
        <v>53.321785243355158</v>
      </c>
      <c r="X4">
        <f>'Intermediate calculations'!X4</f>
        <v>54.316664267734303</v>
      </c>
      <c r="Y4">
        <f>'Intermediate calculations'!Y4</f>
        <v>55.300143334925941</v>
      </c>
      <c r="Z4">
        <f>'Intermediate calculations'!Z4</f>
        <v>55.838919855378116</v>
      </c>
      <c r="AA4">
        <f>'Intermediate calculations'!AA4</f>
        <v>56.035020032645797</v>
      </c>
      <c r="AB4">
        <f>'Intermediate calculations'!AB4</f>
        <v>55.88036529680366</v>
      </c>
      <c r="AC4">
        <f>'Intermediate calculations'!AC4</f>
        <v>55.446242358863721</v>
      </c>
      <c r="AD4">
        <f>'Intermediate calculations'!AD4</f>
        <v>55.209299034004452</v>
      </c>
      <c r="AE4">
        <f>'Intermediate calculations'!AG4</f>
        <v>49.721290192045046</v>
      </c>
      <c r="AF4">
        <f>'Intermediate calculations'!AQ4</f>
        <v>55.493359209169739</v>
      </c>
      <c r="AG4">
        <f>'Intermediate calculations'!BA4</f>
        <v>68.30837127845885</v>
      </c>
      <c r="AH4">
        <f>'Intermediate calculations'!BK4</f>
        <v>89.344659551365254</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1.6531294792164357E-2</v>
      </c>
      <c r="Z5">
        <f>Z13/Drivers!AA4</f>
        <v>1.7136185598071708E-2</v>
      </c>
      <c r="AA5">
        <f>AA13/Drivers!AB4</f>
        <v>1.8196319928772815E-2</v>
      </c>
      <c r="AB5">
        <f>AB13/Drivers!AC4</f>
        <v>1.8684931506849314E-2</v>
      </c>
      <c r="AC5">
        <f>AC13/Drivers!AD4</f>
        <v>1.9273642574613448E-2</v>
      </c>
      <c r="AD5">
        <f>AD13/Drivers!AE4</f>
        <v>1.8134531686776829E-2</v>
      </c>
      <c r="AJ5" s="23">
        <f>SLOPE(R5:AD5,$R$4:$AD$4)</f>
        <v>3.5177011183648669E-4</v>
      </c>
      <c r="AK5" s="23">
        <f>INTERCEPT(R5:AD5,$R$4:$AD$4)</f>
        <v>-1.7976872559887572E-3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3.6617295747730531E-2</v>
      </c>
      <c r="Z6">
        <f>Z16/Drivers!AA4</f>
        <v>3.6362609219644473E-2</v>
      </c>
      <c r="AA6">
        <f>AA16/Drivers!AB4</f>
        <v>3.6652322303012318E-2</v>
      </c>
      <c r="AB6">
        <f>AB16/Drivers!AC4</f>
        <v>3.873972602739726E-2</v>
      </c>
      <c r="AC6">
        <f>AC16/Drivers!AD4</f>
        <v>3.8223660553757643E-2</v>
      </c>
      <c r="AD6">
        <f>AD16/Drivers!AE4</f>
        <v>3.9046742861186798E-2</v>
      </c>
      <c r="AJ6" s="23">
        <f>SLOPE(M6:AD6,$M$4:$AD$4)</f>
        <v>3.7857294396493349E-4</v>
      </c>
      <c r="AK6" s="23">
        <f>INTERCEPT(M6:AD6,$M$4:$AD$4)</f>
        <v>1.6432965858328298E-2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2.8204491161012901E-3</v>
      </c>
      <c r="Z7">
        <f>Z22/Drivers!AA4</f>
        <v>3.0268906297077434E-3</v>
      </c>
      <c r="AA7">
        <f>AA22/Drivers!AB4</f>
        <v>3.2779344116337737E-3</v>
      </c>
      <c r="AB7">
        <f>AB22/Drivers!AC4</f>
        <v>3.313607305936073E-3</v>
      </c>
      <c r="AC7">
        <f>AC22/Drivers!AD4</f>
        <v>3.2279755483638978E-3</v>
      </c>
      <c r="AD7">
        <f>AD22/Drivers!AE4</f>
        <v>3.0933088001132304E-3</v>
      </c>
      <c r="AJ7" s="23">
        <f>SLOPE(V7:AD7,$V$4:$AD$4)</f>
        <v>-2.2450682353511415E-5</v>
      </c>
      <c r="AK7" s="23">
        <f>INTERCEPT(V7:AD7,$V$4:$AD$4)</f>
        <v>4.3549223039017013E-3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1.8002866698518872E-4</v>
      </c>
      <c r="Z8">
        <f>Z20/Drivers!AA4</f>
        <v>1.9320578487496234E-4</v>
      </c>
      <c r="AA8">
        <f>AA20/Drivers!AB4</f>
        <v>2.0922985606173022E-4</v>
      </c>
      <c r="AB8">
        <f>AB20/Drivers!AC4</f>
        <v>2.115068493150685E-4</v>
      </c>
      <c r="AC8">
        <f>AC20/Drivers!AD4</f>
        <v>2.0604099244875943E-4</v>
      </c>
      <c r="AD8">
        <f>AD20/Drivers!AE4</f>
        <v>1.9744524256041894E-4</v>
      </c>
      <c r="AJ8" s="23">
        <f>SLOPE(M8:AD8,$M$4:$AD$4)</f>
        <v>4.1920473870752645E-8</v>
      </c>
      <c r="AK8" s="23">
        <f>INTERCEPT(M8:AD8,$M$4:$AD$4)</f>
        <v>2.0321005243843519E-4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4.5293836598184426E-3</v>
      </c>
      <c r="Z9">
        <f>Z25/Drivers!AA4</f>
        <v>4.6135884302500752E-3</v>
      </c>
      <c r="AA9">
        <f>AA25/Drivers!AB4</f>
        <v>4.3775040807241435E-3</v>
      </c>
      <c r="AB9">
        <f>AB25/Drivers!AC4</f>
        <v>4.6392694063926944E-3</v>
      </c>
      <c r="AC9">
        <f>AC25/Drivers!AD4</f>
        <v>4.7285149226896804E-3</v>
      </c>
      <c r="AD9">
        <f>AD25/Drivers!AE4</f>
        <v>4.4938254131134782E-3</v>
      </c>
      <c r="AJ9" s="23">
        <f>SLOPE(R9:AD9,$R$4:$AD$4)</f>
        <v>1.1503040429186754E-4</v>
      </c>
      <c r="AK9" s="23">
        <f>INTERCEPT(R9:AD9,$R$4:$AD$4)</f>
        <v>-1.8885103194457653E-3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8.5427615862398477E-3</v>
      </c>
      <c r="Z10">
        <f>Z28/Drivers!AA4</f>
        <v>8.153811388972582E-3</v>
      </c>
      <c r="AA10">
        <f>AA28/Drivers!AB4</f>
        <v>7.7533758717910671E-3</v>
      </c>
      <c r="AB10">
        <f>AB28/Drivers!AC4</f>
        <v>8.0000000000000002E-3</v>
      </c>
      <c r="AC10">
        <f>AC28/Drivers!AD4</f>
        <v>7.9288025889967632E-3</v>
      </c>
      <c r="AD10">
        <f>AD28/Drivers!AE4</f>
        <v>7.2891971267824915E-3</v>
      </c>
      <c r="AJ10" s="23">
        <f>SLOPE(M10:AD10,$M$4:$AD$4)</f>
        <v>1.0584418675508468E-4</v>
      </c>
      <c r="AK10" s="23">
        <f>INTERCEPT(M10:AD10,$M$4:$AD$4)</f>
        <v>2.1881267420551355E-3</v>
      </c>
    </row>
    <row r="11" spans="1:37" x14ac:dyDescent="0.25">
      <c r="A11" s="23" t="str">
        <f>'Intermediate calculations'!A41</f>
        <v>Chicken consumption</v>
      </c>
      <c r="B11" t="str">
        <f>'Intermediate calculations'!B41</f>
        <v>t/capita</v>
      </c>
      <c r="C11">
        <f>C31/Drivers!D4</f>
        <v>1.6439990001225254E-2</v>
      </c>
      <c r="D11">
        <f>D31/Drivers!E4</f>
        <v>1.5721540498873907E-2</v>
      </c>
      <c r="E11">
        <f>E31/Drivers!F4</f>
        <v>1.4764973046683923E-2</v>
      </c>
      <c r="F11">
        <f>F31/Drivers!G4</f>
        <v>1.4633992493771092E-2</v>
      </c>
      <c r="G11">
        <f>G31/Drivers!H4</f>
        <v>1.5013290459911816E-2</v>
      </c>
      <c r="H11">
        <f>H31/Drivers!I4</f>
        <v>1.5976538911150123E-2</v>
      </c>
      <c r="I11">
        <f>I31/Drivers!J4</f>
        <v>1.7471172742527397E-2</v>
      </c>
      <c r="J11">
        <f>J31/Drivers!K4</f>
        <v>1.9214905481391424E-2</v>
      </c>
      <c r="K11">
        <f>K31/Drivers!L4</f>
        <v>1.9550270521717511E-2</v>
      </c>
      <c r="L11">
        <f>L31/Drivers!M4</f>
        <v>1.9711969335573339E-2</v>
      </c>
      <c r="M11">
        <f>M31/Drivers!N4</f>
        <v>2.0614793175582798E-2</v>
      </c>
      <c r="N11">
        <f>N31/Drivers!O4</f>
        <v>2.0583141915233708E-2</v>
      </c>
      <c r="O11">
        <f>O31/Drivers!P4</f>
        <v>2.0909662177214131E-2</v>
      </c>
      <c r="P11">
        <f>P31/Drivers!Q4</f>
        <v>2.2089421230622203E-2</v>
      </c>
      <c r="Q11">
        <f>Q31/Drivers!R4</f>
        <v>2.5289898144723769E-2</v>
      </c>
      <c r="R11">
        <f>R31/Drivers!S4</f>
        <v>3.0388089740143405E-2</v>
      </c>
      <c r="S11">
        <f>S31/Drivers!T4</f>
        <v>3.4316736757157879E-2</v>
      </c>
      <c r="T11">
        <f>T31/Drivers!U4</f>
        <v>3.5973303533512857E-2</v>
      </c>
      <c r="U11">
        <f>U31/Drivers!V4</f>
        <v>3.6420636129299161E-2</v>
      </c>
      <c r="V11">
        <f>V31/Drivers!W4</f>
        <v>3.6472048632198134E-2</v>
      </c>
      <c r="W11">
        <f>W31/Drivers!X4</f>
        <v>3.6843261541234656E-2</v>
      </c>
      <c r="X11">
        <f>X31/Drivers!Y4</f>
        <v>3.8208472966361234E-2</v>
      </c>
      <c r="Y11">
        <f>Y31/Drivers!Z4</f>
        <v>3.9139990444338267E-2</v>
      </c>
      <c r="Z11">
        <f>Z31/Drivers!AA4</f>
        <v>3.8810635733654716E-2</v>
      </c>
      <c r="AA11">
        <f>AA31/Drivers!AB4</f>
        <v>3.7375723401098085E-2</v>
      </c>
      <c r="AB11">
        <f>AB31/Drivers!AC4</f>
        <v>3.7917808219178083E-2</v>
      </c>
      <c r="AC11">
        <f>AC31/Drivers!AD4</f>
        <v>3.9554117224020136E-2</v>
      </c>
      <c r="AD11">
        <f>AD31/Drivers!AE4</f>
        <v>3.8126747107321043E-2</v>
      </c>
      <c r="AJ11" s="23">
        <f>SLOPE(M11:AD11,$M$4:$AD$4)</f>
        <v>1.4913411751801126E-3</v>
      </c>
      <c r="AK11" s="23">
        <f>INTERCEPT(M11:AD11,$M$4:$AD$4)</f>
        <v>-4.3645992834182655E-2</v>
      </c>
    </row>
    <row r="12" spans="1:37" x14ac:dyDescent="0.25">
      <c r="A12" s="23" t="str">
        <f>'Intermediate calculations'!A48</f>
        <v>Sorghum consumption (human)</v>
      </c>
      <c r="B12" t="str">
        <f>'Intermediate calculations'!B48</f>
        <v>t/capita</v>
      </c>
      <c r="C12">
        <f>C41/Drivers!D4</f>
        <v>5.2716662152689246E-3</v>
      </c>
      <c r="D12">
        <f>D41/Drivers!E4</f>
        <v>5.169815172479616E-3</v>
      </c>
      <c r="E12">
        <f>E41/Drivers!F4</f>
        <v>5.1457611843959729E-3</v>
      </c>
      <c r="F12">
        <f>F41/Drivers!G4</f>
        <v>5.0462043081969284E-3</v>
      </c>
      <c r="G12">
        <f>G41/Drivers!H4</f>
        <v>4.5360352128469197E-3</v>
      </c>
      <c r="H12">
        <f>H41/Drivers!I4</f>
        <v>4.4164752579161221E-3</v>
      </c>
      <c r="I12">
        <f>I41/Drivers!J4</f>
        <v>4.2849353203217606E-3</v>
      </c>
      <c r="J12">
        <f>J41/Drivers!K4</f>
        <v>4.164004940882645E-3</v>
      </c>
      <c r="K12">
        <f>K41/Drivers!L4</f>
        <v>4.0519881526276339E-3</v>
      </c>
      <c r="L12">
        <f>L41/Drivers!M4</f>
        <v>3.9581814855756533E-3</v>
      </c>
      <c r="M12">
        <f>M41/Drivers!N4</f>
        <v>3.8694433792356062E-3</v>
      </c>
      <c r="N12">
        <f>N41/Drivers!O4</f>
        <v>4.0815185460911186E-3</v>
      </c>
      <c r="O12">
        <f>O41/Drivers!P4</f>
        <v>4.1169283043219537E-3</v>
      </c>
      <c r="P12">
        <f>P41/Drivers!Q4</f>
        <v>3.7243791609769998E-3</v>
      </c>
      <c r="Q12">
        <f>Q41/Drivers!R4</f>
        <v>3.5735725639283586E-3</v>
      </c>
      <c r="R12">
        <f>R41/Drivers!S4</f>
        <v>3.7384660230142057E-3</v>
      </c>
      <c r="S12">
        <f>S41/Drivers!T4</f>
        <v>3.9390004330631945E-3</v>
      </c>
      <c r="T12">
        <f>T41/Drivers!U4</f>
        <v>3.7052299055457499E-3</v>
      </c>
      <c r="U12">
        <f>U41/Drivers!V4</f>
        <v>3.7163914417652206E-3</v>
      </c>
      <c r="V12">
        <f>V41/Drivers!W4</f>
        <v>3.5065467723514772E-3</v>
      </c>
      <c r="W12">
        <f>W41/Drivers!X4</f>
        <v>3.5925596839359707E-3</v>
      </c>
      <c r="X12">
        <f>X41/Drivers!Y4</f>
        <v>3.499719214835302E-3</v>
      </c>
      <c r="Y12">
        <f>Y41/Drivers!Z4</f>
        <v>3.4973721930243668E-3</v>
      </c>
      <c r="Z12">
        <f>Z41/Drivers!AA4</f>
        <v>2.9941247363663753E-3</v>
      </c>
      <c r="AA12">
        <f>AA41/Drivers!AB4</f>
        <v>3.0605431072859473E-3</v>
      </c>
      <c r="AB12">
        <f>AB41/Drivers!AC4</f>
        <v>2.7945205479452057E-3</v>
      </c>
      <c r="AC12">
        <f>AC41/Drivers!AD4</f>
        <v>2.6788924847177273E-3</v>
      </c>
      <c r="AD12">
        <f>AD41/Drivers!AE4</f>
        <v>2.8484483917766532E-3</v>
      </c>
      <c r="AJ12" s="23">
        <f>SLOPE(R12:AB12,$R$4:$AB$4)</f>
        <v>-1.1489011441734378E-4</v>
      </c>
      <c r="AK12" s="23">
        <f>INTERCEPT(R12:AB12,$R$4:$AB$4)</f>
        <v>9.6091581903789552E-3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849</v>
      </c>
      <c r="B15" t="s">
        <v>817</v>
      </c>
      <c r="C15">
        <f>SUM(C50:C51)/'Intermediate calculations'!C10</f>
        <v>58.552468341096883</v>
      </c>
      <c r="D15">
        <f>SUM(D50:D51)/'Intermediate calculations'!D10</f>
        <v>54.370625013428445</v>
      </c>
      <c r="E15">
        <f>SUM(E50:E51)/'Intermediate calculations'!E10</f>
        <v>51.621443801401156</v>
      </c>
      <c r="F15">
        <f>SUM(F50:F51)/'Intermediate calculations'!F10</f>
        <v>50.597571016879371</v>
      </c>
      <c r="G15">
        <f>SUM(G50:G51)/'Intermediate calculations'!G10</f>
        <v>54.805768511593122</v>
      </c>
      <c r="H15">
        <f>SUM(H50:H51)/'Intermediate calculations'!H10</f>
        <v>66.414806474313863</v>
      </c>
      <c r="I15">
        <f>SUM(I50:I51)/'Intermediate calculations'!I10</f>
        <v>68.715356438433361</v>
      </c>
      <c r="J15">
        <f>SUM(J50:J51)/'Intermediate calculations'!J10</f>
        <v>71.696428571428569</v>
      </c>
      <c r="K15">
        <f>SUM(K50:K51)/'Intermediate calculations'!K10</f>
        <v>74.363259549235778</v>
      </c>
      <c r="L15">
        <f>SUM(L50:L51)/'Intermediate calculations'!L10</f>
        <v>72.664675172394539</v>
      </c>
      <c r="M15">
        <f>SUM(M50:M51)/'Intermediate calculations'!M10</f>
        <v>58.165545949407623</v>
      </c>
      <c r="N15">
        <f>SUM(N50:N51)/'Intermediate calculations'!N10</f>
        <v>68.766300645758974</v>
      </c>
      <c r="O15">
        <f>SUM(O50:O51)/'Intermediate calculations'!O10</f>
        <v>63.131247197169763</v>
      </c>
      <c r="P15">
        <f>SUM(P50:P51)/'Intermediate calculations'!P10</f>
        <v>60.063590993228523</v>
      </c>
      <c r="Q15">
        <f>SUM(Q50:Q51)/'Intermediate calculations'!Q10</f>
        <v>57.596146452882245</v>
      </c>
      <c r="R15">
        <f>SUM(R50:R51)/'Intermediate calculations'!R10</f>
        <v>54.002677376171349</v>
      </c>
      <c r="S15">
        <f>SUM(S50:S51)/'Intermediate calculations'!S10</f>
        <v>44.951579542843</v>
      </c>
      <c r="T15">
        <f>SUM(T50:T51)/'Intermediate calculations'!T10</f>
        <v>43.496898736276492</v>
      </c>
      <c r="U15">
        <f>SUM(U50:U51)/'Intermediate calculations'!U10</f>
        <v>48.477769225062133</v>
      </c>
      <c r="V15">
        <f>SUM(V50:V51)/'Intermediate calculations'!V10</f>
        <v>46.423355567908096</v>
      </c>
      <c r="W15">
        <f>SUM(W50:W51)/'Intermediate calculations'!W10</f>
        <v>41.434434302056793</v>
      </c>
      <c r="X15">
        <f>SUM(X50:X51)/'Intermediate calculations'!X10</f>
        <v>42.074360743722444</v>
      </c>
      <c r="Y15">
        <f>SUM(Y50:Y51)/'Intermediate calculations'!Y10</f>
        <v>40.193201828704169</v>
      </c>
      <c r="Z15">
        <f>SUM(Z50:Z51)/'Intermediate calculations'!Z10</f>
        <v>38.865605765982544</v>
      </c>
      <c r="AA15">
        <f>SUM(AA50:AA51)/'Intermediate calculations'!AA10</f>
        <v>38.082381135710861</v>
      </c>
      <c r="AB15">
        <f>SUM(AB50:AB51)/'Intermediate calculations'!AB10</f>
        <v>36.917943383250083</v>
      </c>
      <c r="AC15">
        <f>SUM(AC50:AC51)/'Intermediate calculations'!AC10</f>
        <v>35.634511134397663</v>
      </c>
      <c r="AD15">
        <f>SUM(AD50:AD51)/'Intermediate calculations'!AD10</f>
        <v>33.870900973957831</v>
      </c>
      <c r="AJ15" s="23">
        <f>SLOPE(K15:AD15,LN(K2:AD2))</f>
        <v>-14.853380037377857</v>
      </c>
      <c r="AK15" s="23">
        <f>INTERCEPT(K15:AD15,LN(K2:AD2))</f>
        <v>81.40016930421811</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842</v>
      </c>
      <c r="B18" t="s">
        <v>817</v>
      </c>
      <c r="C18">
        <f t="shared" ref="C18:AD18" si="0">SUM(C47:C49)/C17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C19*Constants!$H$26</f>
        <v>11040</v>
      </c>
      <c r="D20">
        <f>D19*Constants!$H$26</f>
        <v>12360</v>
      </c>
      <c r="E20">
        <f>E19*Constants!$H$26</f>
        <v>11940</v>
      </c>
      <c r="F20">
        <f>F19*Constants!$H$26</f>
        <v>11340</v>
      </c>
      <c r="G20">
        <f>G19*Constants!$H$26</f>
        <v>9360</v>
      </c>
      <c r="H20">
        <f>H19*Constants!$H$26</f>
        <v>7080</v>
      </c>
      <c r="I20">
        <f>I19*Constants!$H$26</f>
        <v>8580</v>
      </c>
      <c r="J20">
        <f>J19*Constants!$H$26</f>
        <v>8520</v>
      </c>
      <c r="K20">
        <f>K19*Constants!$H$26</f>
        <v>8700</v>
      </c>
      <c r="L20">
        <f>L19*Constants!$H$26</f>
        <v>9240</v>
      </c>
      <c r="M20">
        <f>M19*Constants!$H$26</f>
        <v>9780</v>
      </c>
      <c r="N20">
        <f>N19*Constants!$H$26</f>
        <v>9540</v>
      </c>
      <c r="O20">
        <f>O19*Constants!$H$26</f>
        <v>8760</v>
      </c>
      <c r="P20">
        <f>P19*Constants!$H$26</f>
        <v>8760</v>
      </c>
      <c r="Q20">
        <f>Q19*Constants!$H$26</f>
        <v>9180</v>
      </c>
      <c r="R20">
        <f>R19*Constants!$H$26</f>
        <v>10080</v>
      </c>
      <c r="S20">
        <f>S19*Constants!$H$26</f>
        <v>10560</v>
      </c>
      <c r="T20">
        <f>T19*Constants!$H$26</f>
        <v>12180</v>
      </c>
      <c r="U20">
        <f>U19*Constants!$H$26</f>
        <v>11340</v>
      </c>
      <c r="V20">
        <f>V19*Constants!$H$26</f>
        <v>10800</v>
      </c>
      <c r="W20">
        <f>W19*Constants!$H$26</f>
        <v>10440</v>
      </c>
      <c r="X20">
        <f>X19*Constants!$H$26</f>
        <v>9300</v>
      </c>
      <c r="Y20">
        <f>Y19*Constants!$H$26</f>
        <v>9420</v>
      </c>
      <c r="Z20">
        <f>Z19*Constants!$H$26</f>
        <v>10260</v>
      </c>
      <c r="AA20">
        <f>AA19*Constants!$H$26</f>
        <v>11280</v>
      </c>
      <c r="AB20">
        <f>AB19*Constants!$H$26</f>
        <v>11580</v>
      </c>
      <c r="AC20">
        <f>AC19*Constants!$H$26</f>
        <v>11460</v>
      </c>
      <c r="AD20">
        <f>AD19*Constants!$H$26</f>
        <v>11160</v>
      </c>
      <c r="AJ20" s="23"/>
      <c r="AK20" s="23"/>
    </row>
    <row r="21" spans="1:37" x14ac:dyDescent="0.25">
      <c r="A21" s="23" t="s">
        <v>845</v>
      </c>
      <c r="B21" t="s">
        <v>817</v>
      </c>
      <c r="C21">
        <f t="shared" ref="C21:AD21" si="1">SUM(C55:C56)/C20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SUM(K55:K56)/K20</f>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SLOPE(M23:AD23,M22:AD22)</f>
        <v>1.2836519441828962</v>
      </c>
      <c r="AK23" s="23">
        <f>INTERCEPT(M23:AD23,M22:AD22)</f>
        <v>-70385.797094105306</v>
      </c>
    </row>
    <row r="24" spans="1:37" x14ac:dyDescent="0.25">
      <c r="A24" s="23" t="s">
        <v>818</v>
      </c>
      <c r="B24" t="s">
        <v>817</v>
      </c>
      <c r="C24">
        <f t="shared" ref="C24:AD24" si="3">SUM(C53:C54)/C23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SLOPE(K24:AD24,LN(K2:AD2))</f>
        <v>-69.414797493204091</v>
      </c>
      <c r="AK24" s="23">
        <f>INTERCEPT(K24:AD24,LN(K2:AD2))</f>
        <v>348.46209828778615</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820</v>
      </c>
      <c r="B27" t="s">
        <v>817</v>
      </c>
      <c r="C27">
        <f t="shared" ref="C27:AD27" si="4">SUM(C59:C60)/C26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838</v>
      </c>
      <c r="B30" t="s">
        <v>817</v>
      </c>
      <c r="C30">
        <f t="shared" ref="C30:AD30" si="5">SUM(C61,C63)/C29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v>605000</v>
      </c>
      <c r="D31">
        <v>593000</v>
      </c>
      <c r="E31">
        <v>571000</v>
      </c>
      <c r="F31">
        <v>580000</v>
      </c>
      <c r="G31">
        <v>609000</v>
      </c>
      <c r="H31">
        <v>662000</v>
      </c>
      <c r="I31">
        <v>738000</v>
      </c>
      <c r="J31">
        <v>826000</v>
      </c>
      <c r="K31">
        <v>854000</v>
      </c>
      <c r="L31">
        <v>874000</v>
      </c>
      <c r="M31">
        <v>927000</v>
      </c>
      <c r="N31">
        <v>938000</v>
      </c>
      <c r="O31">
        <v>965000</v>
      </c>
      <c r="P31">
        <v>1032000</v>
      </c>
      <c r="Q31">
        <v>1196000</v>
      </c>
      <c r="R31">
        <v>1455000</v>
      </c>
      <c r="S31">
        <v>1664000</v>
      </c>
      <c r="T31">
        <v>1767000</v>
      </c>
      <c r="U31">
        <v>1813000</v>
      </c>
      <c r="V31">
        <v>1841000</v>
      </c>
      <c r="W31">
        <v>1887000</v>
      </c>
      <c r="X31">
        <v>1987000</v>
      </c>
      <c r="Y31">
        <v>2048000</v>
      </c>
      <c r="Z31">
        <v>2061000</v>
      </c>
      <c r="AA31">
        <v>2015000</v>
      </c>
      <c r="AB31">
        <v>2076000</v>
      </c>
      <c r="AC31">
        <v>2200000</v>
      </c>
      <c r="AD31">
        <v>2155000</v>
      </c>
      <c r="AJ31" s="23"/>
      <c r="AK31" s="23"/>
    </row>
    <row r="32" spans="1:37" x14ac:dyDescent="0.25">
      <c r="A32" s="23" t="str">
        <f>'Intermediate calculations'!A42</f>
        <v>Chicken production</v>
      </c>
      <c r="B32" t="str">
        <f>'Intermediate calculations'!B42</f>
        <v>t</v>
      </c>
      <c r="C32">
        <v>609000</v>
      </c>
      <c r="D32">
        <v>593000</v>
      </c>
      <c r="E32">
        <v>564000</v>
      </c>
      <c r="F32">
        <v>577000</v>
      </c>
      <c r="G32">
        <v>607000</v>
      </c>
      <c r="H32">
        <v>647000</v>
      </c>
      <c r="I32">
        <v>699000</v>
      </c>
      <c r="J32">
        <v>753000</v>
      </c>
      <c r="K32">
        <v>777000</v>
      </c>
      <c r="L32">
        <v>803000</v>
      </c>
      <c r="M32">
        <v>850000</v>
      </c>
      <c r="N32">
        <v>869000</v>
      </c>
      <c r="O32">
        <v>896000</v>
      </c>
      <c r="P32">
        <v>925000</v>
      </c>
      <c r="Q32">
        <v>1043000</v>
      </c>
      <c r="R32">
        <v>1273000</v>
      </c>
      <c r="S32">
        <v>1427000</v>
      </c>
      <c r="T32">
        <v>1499000</v>
      </c>
      <c r="U32">
        <v>1584000</v>
      </c>
      <c r="V32">
        <v>1644000</v>
      </c>
      <c r="W32">
        <v>1681000</v>
      </c>
      <c r="X32">
        <v>1721000</v>
      </c>
      <c r="Y32">
        <v>1681000</v>
      </c>
      <c r="Z32">
        <v>1691000</v>
      </c>
      <c r="AA32">
        <v>1668000</v>
      </c>
      <c r="AB32">
        <v>1709000</v>
      </c>
      <c r="AC32">
        <v>1704000</v>
      </c>
      <c r="AD32">
        <v>1663000</v>
      </c>
      <c r="AJ32" s="23">
        <f>SLOPE(M32:AD32,M31:AD31)</f>
        <v>0.73476976510132841</v>
      </c>
      <c r="AK32" s="23">
        <f>INTERCEPT(M32:AD32,M31:AD31)</f>
        <v>192503.7924056896</v>
      </c>
    </row>
    <row r="33" spans="1:37" x14ac:dyDescent="0.25">
      <c r="A33" s="23" t="s">
        <v>840</v>
      </c>
      <c r="B33" t="s">
        <v>817</v>
      </c>
      <c r="C33">
        <f t="shared" ref="C33:AD33" si="6">SUM(C62,C64)/C32</f>
        <v>68.961045364627694</v>
      </c>
      <c r="D33">
        <f t="shared" si="6"/>
        <v>66.572411602678287</v>
      </c>
      <c r="E33">
        <f t="shared" si="6"/>
        <v>66.15071789332076</v>
      </c>
      <c r="F33">
        <f t="shared" si="6"/>
        <v>72.719875005950854</v>
      </c>
      <c r="G33">
        <f t="shared" si="6"/>
        <v>68.477499041197419</v>
      </c>
      <c r="H33">
        <f t="shared" si="6"/>
        <v>73.536603455445899</v>
      </c>
      <c r="I33">
        <f t="shared" si="6"/>
        <v>79.143294085747129</v>
      </c>
      <c r="J33">
        <f t="shared" si="6"/>
        <v>74.781699692914046</v>
      </c>
      <c r="K33">
        <f t="shared" si="6"/>
        <v>79.40978027654414</v>
      </c>
      <c r="L33">
        <f t="shared" si="6"/>
        <v>80.218641000514211</v>
      </c>
      <c r="M33">
        <f t="shared" si="6"/>
        <v>81.536947334131511</v>
      </c>
      <c r="N33">
        <f t="shared" si="6"/>
        <v>77.011066383933155</v>
      </c>
      <c r="O33">
        <f t="shared" si="6"/>
        <v>82.781212703740493</v>
      </c>
      <c r="P33">
        <f t="shared" si="6"/>
        <v>76.268905274154775</v>
      </c>
      <c r="Q33">
        <f t="shared" si="6"/>
        <v>69.273102053958866</v>
      </c>
      <c r="R33">
        <f t="shared" si="6"/>
        <v>62.800344830552497</v>
      </c>
      <c r="S33">
        <f t="shared" si="6"/>
        <v>59.921848070146211</v>
      </c>
      <c r="T33">
        <f t="shared" si="6"/>
        <v>59.683326027475253</v>
      </c>
      <c r="U33">
        <f t="shared" si="6"/>
        <v>60.136526615295352</v>
      </c>
      <c r="V33">
        <f t="shared" si="6"/>
        <v>54.67439650625618</v>
      </c>
      <c r="W33">
        <f t="shared" si="6"/>
        <v>54.815811975541422</v>
      </c>
      <c r="X33">
        <f t="shared" si="6"/>
        <v>55.37622349901082</v>
      </c>
      <c r="Y33">
        <f t="shared" si="6"/>
        <v>57.956921568168198</v>
      </c>
      <c r="Z33">
        <f t="shared" si="6"/>
        <v>56.106175938859359</v>
      </c>
      <c r="AA33">
        <f t="shared" si="6"/>
        <v>59.466783724846884</v>
      </c>
      <c r="AB33">
        <f t="shared" si="6"/>
        <v>60.381829047686296</v>
      </c>
      <c r="AC33">
        <f t="shared" si="6"/>
        <v>56.315626248826298</v>
      </c>
      <c r="AD33">
        <f t="shared" si="6"/>
        <v>57.630207289236324</v>
      </c>
      <c r="AJ33" s="23">
        <f>SLOPE(K33:AD33,LN(K2:AD2))</f>
        <v>-11.033519671378514</v>
      </c>
      <c r="AK33" s="23">
        <f>INTERCEPT(K33:AD33,LN(K2:AD2))</f>
        <v>88.443826669426898</v>
      </c>
    </row>
    <row r="34" spans="1:37" x14ac:dyDescent="0.25">
      <c r="A34" t="str">
        <f>'Intermediate calculations'!A49</f>
        <v>Sorghum consumption (total)</v>
      </c>
      <c r="B34" t="str">
        <f>'Intermediate calculations'!B49</f>
        <v>t</v>
      </c>
      <c r="C34">
        <v>316000</v>
      </c>
      <c r="D34">
        <v>245000</v>
      </c>
      <c r="E34">
        <v>243000</v>
      </c>
      <c r="F34">
        <v>287000</v>
      </c>
      <c r="G34">
        <v>410000</v>
      </c>
      <c r="H34">
        <v>303000</v>
      </c>
      <c r="I34">
        <v>331000</v>
      </c>
      <c r="J34">
        <v>243000</v>
      </c>
      <c r="K34">
        <v>235000</v>
      </c>
      <c r="L34">
        <v>0</v>
      </c>
      <c r="M34">
        <v>210000</v>
      </c>
      <c r="N34">
        <v>209000</v>
      </c>
      <c r="O34">
        <v>206000</v>
      </c>
      <c r="P34">
        <v>196000</v>
      </c>
      <c r="Q34">
        <v>179000</v>
      </c>
      <c r="R34">
        <v>189000</v>
      </c>
      <c r="S34">
        <v>203000</v>
      </c>
      <c r="T34">
        <v>190000</v>
      </c>
      <c r="U34">
        <v>196000</v>
      </c>
      <c r="V34">
        <v>187000</v>
      </c>
      <c r="W34">
        <v>192000</v>
      </c>
      <c r="X34">
        <v>191000</v>
      </c>
      <c r="Y34">
        <v>190000</v>
      </c>
      <c r="Z34">
        <v>165000</v>
      </c>
      <c r="AA34">
        <v>170000</v>
      </c>
      <c r="AB34">
        <v>160000</v>
      </c>
      <c r="AC34">
        <v>159000</v>
      </c>
      <c r="AD34">
        <v>171000</v>
      </c>
      <c r="AJ34" s="23"/>
      <c r="AK34" s="23"/>
    </row>
    <row r="35" spans="1:37" x14ac:dyDescent="0.25">
      <c r="A35" t="s">
        <v>874</v>
      </c>
      <c r="B35" t="s">
        <v>321</v>
      </c>
      <c r="C35">
        <f t="shared" ref="C35:AD35" si="7">C38-C37</f>
        <v>4072000</v>
      </c>
      <c r="D35">
        <f t="shared" si="7"/>
        <v>4235000</v>
      </c>
      <c r="E35">
        <f t="shared" si="7"/>
        <v>4455000</v>
      </c>
      <c r="F35">
        <f t="shared" si="7"/>
        <v>4085000</v>
      </c>
      <c r="G35">
        <f t="shared" si="7"/>
        <v>3855000</v>
      </c>
      <c r="H35">
        <f t="shared" si="7"/>
        <v>3877000</v>
      </c>
      <c r="I35">
        <f t="shared" si="7"/>
        <v>4035000</v>
      </c>
      <c r="J35">
        <f t="shared" si="7"/>
        <v>3826000</v>
      </c>
      <c r="K35">
        <f t="shared" si="7"/>
        <v>3001000</v>
      </c>
      <c r="L35">
        <f t="shared" si="7"/>
        <v>2960000</v>
      </c>
      <c r="M35">
        <f t="shared" si="7"/>
        <v>2936000</v>
      </c>
      <c r="N35">
        <f t="shared" si="7"/>
        <v>3263000</v>
      </c>
      <c r="O35">
        <f t="shared" si="7"/>
        <v>3274000</v>
      </c>
      <c r="P35">
        <f t="shared" si="7"/>
        <v>3275000</v>
      </c>
      <c r="Q35">
        <f t="shared" si="7"/>
        <v>3531000</v>
      </c>
      <c r="R35">
        <f t="shared" si="7"/>
        <v>3543000</v>
      </c>
      <c r="S35">
        <f t="shared" si="7"/>
        <v>3637000</v>
      </c>
      <c r="T35">
        <f t="shared" si="7"/>
        <v>3844000</v>
      </c>
      <c r="U35">
        <f t="shared" si="7"/>
        <v>4220000</v>
      </c>
      <c r="V35">
        <f t="shared" si="7"/>
        <v>4089000</v>
      </c>
      <c r="W35">
        <f t="shared" si="7"/>
        <v>4187000</v>
      </c>
      <c r="X35">
        <f t="shared" si="7"/>
        <v>4344000</v>
      </c>
      <c r="Y35">
        <f t="shared" si="7"/>
        <v>4429000</v>
      </c>
      <c r="Z35">
        <f t="shared" si="7"/>
        <v>4436000</v>
      </c>
      <c r="AA35">
        <f t="shared" si="7"/>
        <v>4767000</v>
      </c>
      <c r="AB35">
        <f t="shared" si="7"/>
        <v>5087000</v>
      </c>
      <c r="AC35">
        <f t="shared" si="7"/>
        <v>5551000</v>
      </c>
      <c r="AD35">
        <f t="shared" si="7"/>
        <v>5004000</v>
      </c>
      <c r="AJ35" s="23">
        <f>SLOPE(K37:AD37,K35:AD35)</f>
        <v>0.61361155339122397</v>
      </c>
      <c r="AK35" s="23">
        <f>INTERCEPT(K37:AD37,K35:AD35)</f>
        <v>1650287.1057455712</v>
      </c>
    </row>
    <row r="36" spans="1:37" x14ac:dyDescent="0.25">
      <c r="A36" t="s">
        <v>880</v>
      </c>
      <c r="B36" t="s">
        <v>321</v>
      </c>
      <c r="C36">
        <f>C42-C41</f>
        <v>122000</v>
      </c>
      <c r="D36">
        <f t="shared" ref="D36:AD36" si="8">D42-D41</f>
        <v>50000</v>
      </c>
      <c r="E36">
        <f t="shared" si="8"/>
        <v>44000</v>
      </c>
      <c r="F36">
        <f t="shared" si="8"/>
        <v>87000</v>
      </c>
      <c r="G36">
        <f t="shared" si="8"/>
        <v>226000</v>
      </c>
      <c r="H36">
        <f t="shared" si="8"/>
        <v>120000</v>
      </c>
      <c r="I36">
        <f t="shared" si="8"/>
        <v>150000</v>
      </c>
      <c r="J36">
        <f t="shared" si="8"/>
        <v>64000</v>
      </c>
      <c r="K36">
        <f t="shared" si="8"/>
        <v>58000</v>
      </c>
      <c r="L36">
        <f t="shared" si="8"/>
        <v>-175500</v>
      </c>
      <c r="M36">
        <f t="shared" si="8"/>
        <v>36000</v>
      </c>
      <c r="N36">
        <f t="shared" si="8"/>
        <v>23000</v>
      </c>
      <c r="O36">
        <f t="shared" si="8"/>
        <v>16000</v>
      </c>
      <c r="P36">
        <f t="shared" si="8"/>
        <v>22000</v>
      </c>
      <c r="Q36">
        <f t="shared" si="8"/>
        <v>10000</v>
      </c>
      <c r="R36">
        <f t="shared" si="8"/>
        <v>10000</v>
      </c>
      <c r="S36">
        <f t="shared" si="8"/>
        <v>12000</v>
      </c>
      <c r="T36">
        <f t="shared" si="8"/>
        <v>8000</v>
      </c>
      <c r="U36">
        <f t="shared" si="8"/>
        <v>11000</v>
      </c>
      <c r="V36">
        <f t="shared" si="8"/>
        <v>10000</v>
      </c>
      <c r="W36">
        <f t="shared" si="8"/>
        <v>8000</v>
      </c>
      <c r="X36">
        <f t="shared" si="8"/>
        <v>9000</v>
      </c>
      <c r="Y36">
        <f t="shared" si="8"/>
        <v>7000</v>
      </c>
      <c r="Z36">
        <f t="shared" si="8"/>
        <v>6000</v>
      </c>
      <c r="AA36">
        <f t="shared" si="8"/>
        <v>5000</v>
      </c>
      <c r="AB36">
        <f t="shared" si="8"/>
        <v>7000</v>
      </c>
      <c r="AC36">
        <f t="shared" si="8"/>
        <v>10000</v>
      </c>
      <c r="AD36">
        <f t="shared" si="8"/>
        <v>10000</v>
      </c>
      <c r="AJ36" s="23"/>
      <c r="AK36" s="23"/>
    </row>
    <row r="37" spans="1:37" x14ac:dyDescent="0.25">
      <c r="A37" t="str">
        <f>'Intermediate calculations'!A45</f>
        <v>Maize consumption (human)</v>
      </c>
      <c r="B37" t="str">
        <f>'Intermediate calculations'!B45</f>
        <v>t</v>
      </c>
      <c r="C37">
        <v>2353000</v>
      </c>
      <c r="D37">
        <v>2534000</v>
      </c>
      <c r="E37">
        <v>2567000</v>
      </c>
      <c r="F37">
        <v>2743000</v>
      </c>
      <c r="G37">
        <v>2918000</v>
      </c>
      <c r="H37">
        <v>2540000</v>
      </c>
      <c r="I37">
        <v>2807000</v>
      </c>
      <c r="J37">
        <v>2912000</v>
      </c>
      <c r="K37">
        <v>3382000</v>
      </c>
      <c r="L37">
        <v>3381000</v>
      </c>
      <c r="M37">
        <v>3426000</v>
      </c>
      <c r="N37">
        <v>3589000</v>
      </c>
      <c r="O37">
        <v>3877000</v>
      </c>
      <c r="P37">
        <v>3708000</v>
      </c>
      <c r="Q37">
        <v>3712000</v>
      </c>
      <c r="R37">
        <v>3740000</v>
      </c>
      <c r="S37">
        <v>3825000</v>
      </c>
      <c r="T37">
        <v>3816000</v>
      </c>
      <c r="U37">
        <v>3809000</v>
      </c>
      <c r="V37">
        <v>4524000</v>
      </c>
      <c r="W37">
        <v>4471000</v>
      </c>
      <c r="X37">
        <v>4513000</v>
      </c>
      <c r="Y37">
        <v>4512000</v>
      </c>
      <c r="Z37">
        <v>4499000</v>
      </c>
      <c r="AA37">
        <v>4582000</v>
      </c>
      <c r="AB37">
        <v>4840000</v>
      </c>
      <c r="AC37">
        <v>4698000</v>
      </c>
      <c r="AD37">
        <v>4809000</v>
      </c>
      <c r="AJ37">
        <f>SLOPE(M37:AD37,Drivers!N4:AE4)</f>
        <v>0.12497937901935977</v>
      </c>
      <c r="AK37">
        <f>INTERCEPT(M37:AD37,Drivers!N4:AE4)</f>
        <v>-2126053.4266761849</v>
      </c>
    </row>
    <row r="38" spans="1:37" x14ac:dyDescent="0.25">
      <c r="A38" t="str">
        <f>'Intermediate calculations'!A44</f>
        <v>Maize consumption (total)</v>
      </c>
      <c r="B38" t="str">
        <f>'Intermediate calculations'!B44</f>
        <v>t</v>
      </c>
      <c r="C38">
        <v>6425000</v>
      </c>
      <c r="D38">
        <v>6769000</v>
      </c>
      <c r="E38">
        <v>7022000</v>
      </c>
      <c r="F38">
        <v>6828000</v>
      </c>
      <c r="G38">
        <v>6773000</v>
      </c>
      <c r="H38">
        <v>6417000</v>
      </c>
      <c r="I38">
        <v>6842000</v>
      </c>
      <c r="J38">
        <v>6738000</v>
      </c>
      <c r="K38">
        <v>6383000</v>
      </c>
      <c r="L38">
        <v>6341000</v>
      </c>
      <c r="M38">
        <v>6362000</v>
      </c>
      <c r="N38">
        <v>6852000</v>
      </c>
      <c r="O38">
        <v>7151000</v>
      </c>
      <c r="P38">
        <v>6983000</v>
      </c>
      <c r="Q38">
        <v>7243000</v>
      </c>
      <c r="R38">
        <v>7283000</v>
      </c>
      <c r="S38">
        <v>7462000</v>
      </c>
      <c r="T38">
        <v>7660000</v>
      </c>
      <c r="U38">
        <v>8029000</v>
      </c>
      <c r="V38">
        <v>8613000</v>
      </c>
      <c r="W38">
        <v>8658000</v>
      </c>
      <c r="X38">
        <v>8857000</v>
      </c>
      <c r="Y38">
        <v>8941000</v>
      </c>
      <c r="Z38">
        <v>8935000</v>
      </c>
      <c r="AA38">
        <v>9349000</v>
      </c>
      <c r="AB38">
        <v>9927000</v>
      </c>
      <c r="AC38">
        <v>10249000</v>
      </c>
      <c r="AD38">
        <v>9813000</v>
      </c>
      <c r="AJ38">
        <f>SLOPE(M38:AD38,M37:AD37)</f>
        <v>2.3833210982866073</v>
      </c>
      <c r="AK38">
        <f>INTERCEPT(M38:AD38,M37:AD37)</f>
        <v>-1681273.1286989572</v>
      </c>
    </row>
    <row r="39" spans="1:37" x14ac:dyDescent="0.25">
      <c r="A39" t="str">
        <f>'Intermediate calculations'!A46</f>
        <v>Maize production</v>
      </c>
      <c r="B39" t="str">
        <f>'Intermediate calculations'!B46</f>
        <v>t</v>
      </c>
      <c r="C39">
        <v>9180000</v>
      </c>
      <c r="D39">
        <v>8614000</v>
      </c>
      <c r="E39">
        <v>3277000</v>
      </c>
      <c r="F39">
        <v>9997000</v>
      </c>
      <c r="G39">
        <v>13275000</v>
      </c>
      <c r="H39">
        <v>4866000</v>
      </c>
      <c r="I39">
        <v>10171000</v>
      </c>
      <c r="J39">
        <v>10136000</v>
      </c>
      <c r="K39">
        <v>7693000</v>
      </c>
      <c r="L39">
        <v>7946000</v>
      </c>
      <c r="M39">
        <v>11455000</v>
      </c>
      <c r="N39">
        <v>7772000</v>
      </c>
      <c r="O39">
        <v>10076000</v>
      </c>
      <c r="P39">
        <v>9705000</v>
      </c>
      <c r="Q39">
        <v>9737000</v>
      </c>
      <c r="R39">
        <v>11749000</v>
      </c>
      <c r="S39">
        <v>6618000</v>
      </c>
      <c r="T39">
        <v>7339000</v>
      </c>
      <c r="U39">
        <v>13164000</v>
      </c>
      <c r="V39">
        <v>12567000</v>
      </c>
      <c r="W39">
        <v>13421000</v>
      </c>
      <c r="X39">
        <v>10924000</v>
      </c>
      <c r="Y39">
        <v>12759000</v>
      </c>
      <c r="Z39">
        <v>12486000</v>
      </c>
      <c r="AA39">
        <v>14925000</v>
      </c>
      <c r="AB39">
        <v>10629000</v>
      </c>
      <c r="AC39">
        <v>7779000</v>
      </c>
      <c r="AD39">
        <v>16820000</v>
      </c>
      <c r="AJ39">
        <f>SLOPE(M39:AD39,M38:AD38)</f>
        <v>0.94561737822009173</v>
      </c>
      <c r="AK39">
        <f>INTERCEPT(M39:AD39,M38:AD38)</f>
        <v>3312588.1358677577</v>
      </c>
    </row>
    <row r="40" spans="1:37" x14ac:dyDescent="0.25">
      <c r="A40" t="s">
        <v>367</v>
      </c>
      <c r="B40" t="s">
        <v>361</v>
      </c>
      <c r="C40">
        <v>4163000</v>
      </c>
      <c r="D40">
        <v>3816000</v>
      </c>
      <c r="E40">
        <v>4173000</v>
      </c>
      <c r="F40">
        <v>4377000</v>
      </c>
      <c r="G40">
        <v>4661000</v>
      </c>
      <c r="H40">
        <v>3526000</v>
      </c>
      <c r="I40">
        <v>3761000</v>
      </c>
      <c r="J40">
        <v>4023000</v>
      </c>
      <c r="K40">
        <v>3560000</v>
      </c>
      <c r="L40">
        <v>3567000</v>
      </c>
      <c r="M40">
        <v>4013000</v>
      </c>
      <c r="N40">
        <v>3189000</v>
      </c>
      <c r="O40">
        <v>3533000</v>
      </c>
      <c r="P40">
        <v>3651000</v>
      </c>
      <c r="Q40">
        <v>3204000</v>
      </c>
      <c r="R40">
        <v>3223000</v>
      </c>
      <c r="S40">
        <v>2032000</v>
      </c>
      <c r="T40">
        <v>2897000</v>
      </c>
      <c r="U40">
        <v>3297000</v>
      </c>
      <c r="V40">
        <v>2896000</v>
      </c>
      <c r="W40">
        <v>3263000</v>
      </c>
      <c r="X40">
        <v>2859000</v>
      </c>
      <c r="Y40">
        <v>3141000</v>
      </c>
      <c r="Z40">
        <v>3238000</v>
      </c>
      <c r="AA40">
        <v>3096000</v>
      </c>
      <c r="AB40">
        <v>3048000</v>
      </c>
      <c r="AC40">
        <v>2213000</v>
      </c>
      <c r="AD40">
        <v>2997000</v>
      </c>
      <c r="AJ40">
        <f>SLOPE(M40:AD40,LN(M39:AD39))</f>
        <v>770524.49426802737</v>
      </c>
      <c r="AK40">
        <f>INTERCEPT(M40:AD40,LN(M39:AD39))</f>
        <v>-9377977.4579253141</v>
      </c>
    </row>
    <row r="41" spans="1:37" x14ac:dyDescent="0.25">
      <c r="A41" t="str">
        <f>'Intermediate calculations'!A47</f>
        <v>Sorghum consumption (human)</v>
      </c>
      <c r="B41" t="str">
        <f>'Intermediate calculations'!B47</f>
        <v>t</v>
      </c>
      <c r="C41">
        <v>194000</v>
      </c>
      <c r="D41">
        <v>195000</v>
      </c>
      <c r="E41">
        <v>199000</v>
      </c>
      <c r="F41">
        <v>200000</v>
      </c>
      <c r="G41">
        <v>184000</v>
      </c>
      <c r="H41">
        <v>183000</v>
      </c>
      <c r="I41">
        <v>181000</v>
      </c>
      <c r="J41">
        <v>179000</v>
      </c>
      <c r="K41">
        <v>177000</v>
      </c>
      <c r="L41">
        <v>175500</v>
      </c>
      <c r="M41">
        <v>174000</v>
      </c>
      <c r="N41">
        <v>186000</v>
      </c>
      <c r="O41">
        <v>190000</v>
      </c>
      <c r="P41">
        <v>174000</v>
      </c>
      <c r="Q41">
        <v>169000</v>
      </c>
      <c r="R41">
        <v>179000</v>
      </c>
      <c r="S41">
        <v>191000</v>
      </c>
      <c r="T41">
        <v>182000</v>
      </c>
      <c r="U41">
        <v>185000</v>
      </c>
      <c r="V41">
        <v>177000</v>
      </c>
      <c r="W41">
        <v>184000</v>
      </c>
      <c r="X41">
        <v>182000</v>
      </c>
      <c r="Y41">
        <v>183000</v>
      </c>
      <c r="Z41">
        <v>159000</v>
      </c>
      <c r="AA41">
        <v>165000</v>
      </c>
      <c r="AB41">
        <v>153000</v>
      </c>
      <c r="AC41">
        <v>149000</v>
      </c>
      <c r="AD41">
        <v>161000</v>
      </c>
    </row>
    <row r="42" spans="1:37" x14ac:dyDescent="0.25">
      <c r="A42" t="str">
        <f>'Intermediate calculations'!A49</f>
        <v>Sorghum consumption (total)</v>
      </c>
      <c r="B42" t="str">
        <f>'Intermediate calculations'!B49</f>
        <v>t</v>
      </c>
      <c r="C42">
        <v>316000</v>
      </c>
      <c r="D42">
        <v>245000</v>
      </c>
      <c r="E42">
        <v>243000</v>
      </c>
      <c r="F42">
        <v>287000</v>
      </c>
      <c r="G42">
        <v>410000</v>
      </c>
      <c r="H42">
        <v>303000</v>
      </c>
      <c r="I42">
        <v>331000</v>
      </c>
      <c r="J42">
        <v>243000</v>
      </c>
      <c r="K42">
        <v>235000</v>
      </c>
      <c r="L42">
        <v>0</v>
      </c>
      <c r="M42">
        <v>210000</v>
      </c>
      <c r="N42">
        <v>209000</v>
      </c>
      <c r="O42">
        <v>206000</v>
      </c>
      <c r="P42">
        <v>196000</v>
      </c>
      <c r="Q42">
        <v>179000</v>
      </c>
      <c r="R42">
        <v>189000</v>
      </c>
      <c r="S42">
        <v>203000</v>
      </c>
      <c r="T42">
        <v>190000</v>
      </c>
      <c r="U42">
        <v>196000</v>
      </c>
      <c r="V42">
        <v>187000</v>
      </c>
      <c r="W42">
        <v>192000</v>
      </c>
      <c r="X42">
        <v>191000</v>
      </c>
      <c r="Y42">
        <v>190000</v>
      </c>
      <c r="Z42">
        <v>165000</v>
      </c>
      <c r="AA42">
        <v>170000</v>
      </c>
      <c r="AB42">
        <v>160000</v>
      </c>
      <c r="AC42">
        <v>159000</v>
      </c>
      <c r="AD42">
        <v>171000</v>
      </c>
      <c r="AJ42">
        <f>SLOPE(W42:AD42,W41:AD41)</f>
        <v>0.99067431850789101</v>
      </c>
      <c r="AK42">
        <f>INTERCEPT(W42:AD42,W41:AD41)</f>
        <v>9307.3888091822155</v>
      </c>
    </row>
    <row r="43" spans="1:37" x14ac:dyDescent="0.25">
      <c r="A43" t="s">
        <v>814</v>
      </c>
      <c r="B43" t="s">
        <v>361</v>
      </c>
      <c r="C43">
        <v>341000</v>
      </c>
      <c r="D43">
        <v>302000</v>
      </c>
      <c r="E43">
        <v>118000</v>
      </c>
      <c r="F43">
        <v>515368</v>
      </c>
      <c r="G43">
        <v>520185</v>
      </c>
      <c r="H43">
        <v>290557</v>
      </c>
      <c r="I43">
        <v>535839</v>
      </c>
      <c r="J43">
        <v>433371</v>
      </c>
      <c r="K43">
        <v>358469</v>
      </c>
      <c r="L43">
        <v>223530</v>
      </c>
      <c r="M43">
        <v>142000</v>
      </c>
      <c r="N43">
        <v>88000</v>
      </c>
      <c r="O43">
        <v>75000</v>
      </c>
      <c r="P43">
        <v>95000</v>
      </c>
      <c r="Q43">
        <v>130000</v>
      </c>
      <c r="R43">
        <v>86000</v>
      </c>
      <c r="S43">
        <v>37000</v>
      </c>
      <c r="T43">
        <v>69000</v>
      </c>
      <c r="U43">
        <v>87000</v>
      </c>
      <c r="V43">
        <v>86000</v>
      </c>
      <c r="W43">
        <v>87000</v>
      </c>
      <c r="X43">
        <v>69000</v>
      </c>
      <c r="Y43">
        <v>49000</v>
      </c>
      <c r="Z43">
        <v>63000</v>
      </c>
      <c r="AA43">
        <v>78750</v>
      </c>
      <c r="AB43">
        <v>70000</v>
      </c>
      <c r="AC43">
        <v>48000</v>
      </c>
      <c r="AD43">
        <v>42000</v>
      </c>
      <c r="AJ43">
        <f>SLOPE(M43:AD43,M42:AD42)</f>
        <v>0.59564510705077911</v>
      </c>
      <c r="AK43">
        <f>INTERCEPT(M43:AD43,M42:AD42)</f>
        <v>-33411.36083398723</v>
      </c>
    </row>
    <row r="44" spans="1:37" x14ac:dyDescent="0.25">
      <c r="A44" t="s">
        <v>383</v>
      </c>
      <c r="B44" t="s">
        <v>321</v>
      </c>
      <c r="C44">
        <v>780000</v>
      </c>
      <c r="D44">
        <v>825000</v>
      </c>
      <c r="E44">
        <v>570000</v>
      </c>
      <c r="F44">
        <v>900000</v>
      </c>
      <c r="G44">
        <v>1299451</v>
      </c>
      <c r="H44">
        <v>1032745</v>
      </c>
      <c r="I44">
        <v>1263570</v>
      </c>
      <c r="J44">
        <v>1193985</v>
      </c>
      <c r="K44">
        <v>1244321</v>
      </c>
      <c r="L44">
        <v>1237174</v>
      </c>
      <c r="M44">
        <v>825252</v>
      </c>
      <c r="N44">
        <v>1068357</v>
      </c>
      <c r="O44">
        <v>1467915</v>
      </c>
      <c r="P44">
        <v>1265742</v>
      </c>
      <c r="Q44">
        <v>1264888</v>
      </c>
      <c r="R44">
        <v>580444</v>
      </c>
      <c r="S44">
        <v>963118</v>
      </c>
      <c r="T44">
        <v>1137646</v>
      </c>
      <c r="U44">
        <v>1429803</v>
      </c>
      <c r="V44">
        <v>1517602.3688259386</v>
      </c>
      <c r="W44">
        <v>1425245.0325037544</v>
      </c>
      <c r="X44">
        <v>1576608.4448095565</v>
      </c>
      <c r="Y44">
        <v>1810067.2671795222</v>
      </c>
      <c r="Z44">
        <v>1635614.5207931739</v>
      </c>
      <c r="AA44">
        <v>1686924.1520832763</v>
      </c>
      <c r="AB44">
        <v>1702317.0414703069</v>
      </c>
      <c r="AC44">
        <v>2143579.8705651872</v>
      </c>
      <c r="AD44">
        <v>2657958.9242484635</v>
      </c>
      <c r="AJ44">
        <f>SLOPE(M44:AD44,M40:AD40)</f>
        <v>-0.28544189547795717</v>
      </c>
      <c r="AK44">
        <f>INTERCEPT(M44:AD44,M40:AD40)</f>
        <v>2337993.6650663563</v>
      </c>
    </row>
    <row r="45" spans="1:37" x14ac:dyDescent="0.25">
      <c r="A45" t="s">
        <v>114</v>
      </c>
      <c r="B45" t="s">
        <v>321</v>
      </c>
      <c r="C45">
        <v>124083.5011138469</v>
      </c>
      <c r="D45">
        <v>152218.50271143019</v>
      </c>
      <c r="E45">
        <v>180353.50430901349</v>
      </c>
      <c r="F45">
        <v>208488.50590658933</v>
      </c>
      <c r="G45">
        <v>236623.50750417262</v>
      </c>
      <c r="H45">
        <v>264758.50910175592</v>
      </c>
      <c r="I45">
        <v>292893.51069933921</v>
      </c>
      <c r="J45">
        <v>321028.5122969225</v>
      </c>
      <c r="K45">
        <v>349163.5138945058</v>
      </c>
      <c r="L45">
        <v>377298.51549208909</v>
      </c>
      <c r="M45">
        <v>405433.51708967239</v>
      </c>
      <c r="N45">
        <v>433568.51868725568</v>
      </c>
      <c r="O45">
        <v>461703.52028483152</v>
      </c>
      <c r="P45">
        <v>489838.52188241482</v>
      </c>
      <c r="Q45">
        <v>594407</v>
      </c>
      <c r="R45">
        <v>484209</v>
      </c>
      <c r="S45">
        <v>536026</v>
      </c>
      <c r="T45">
        <v>660755</v>
      </c>
      <c r="U45">
        <v>654808</v>
      </c>
      <c r="V45">
        <v>518924</v>
      </c>
      <c r="W45">
        <v>683837</v>
      </c>
      <c r="X45">
        <v>778897</v>
      </c>
      <c r="Y45">
        <v>800756</v>
      </c>
      <c r="Z45">
        <v>726904.59500000009</v>
      </c>
      <c r="AA45">
        <v>905143.08</v>
      </c>
      <c r="AB45">
        <v>662862.79909999995</v>
      </c>
      <c r="AC45">
        <v>877638</v>
      </c>
      <c r="AD45">
        <v>926747</v>
      </c>
      <c r="AJ45">
        <f>SLOPE(M45:AD45,M46:AD46)</f>
        <v>1.3595755992345242</v>
      </c>
      <c r="AK45">
        <f>INTERCEPT(M45:AD45,M46:AD46)</f>
        <v>69456.835151908104</v>
      </c>
    </row>
    <row r="46" spans="1:37" x14ac:dyDescent="0.25">
      <c r="A46" t="s">
        <v>815</v>
      </c>
      <c r="B46" t="s">
        <v>321</v>
      </c>
      <c r="C46">
        <v>343689</v>
      </c>
      <c r="D46">
        <v>365035</v>
      </c>
      <c r="E46">
        <v>347525</v>
      </c>
      <c r="F46">
        <v>408459</v>
      </c>
      <c r="G46">
        <v>375066</v>
      </c>
      <c r="H46">
        <v>371491</v>
      </c>
      <c r="I46">
        <v>415084</v>
      </c>
      <c r="J46">
        <v>406914</v>
      </c>
      <c r="K46">
        <v>415521</v>
      </c>
      <c r="L46">
        <v>413045</v>
      </c>
      <c r="M46">
        <v>415933</v>
      </c>
      <c r="N46">
        <v>395813</v>
      </c>
      <c r="O46">
        <v>477072</v>
      </c>
      <c r="P46">
        <v>420827</v>
      </c>
      <c r="Q46">
        <v>427571</v>
      </c>
      <c r="R46">
        <v>347260</v>
      </c>
      <c r="S46">
        <v>428719</v>
      </c>
      <c r="T46">
        <v>439480</v>
      </c>
      <c r="U46">
        <v>424123</v>
      </c>
      <c r="V46">
        <v>453777</v>
      </c>
      <c r="W46">
        <v>395000</v>
      </c>
      <c r="X46">
        <v>419000</v>
      </c>
      <c r="Y46">
        <v>430000</v>
      </c>
      <c r="Z46">
        <v>416500</v>
      </c>
      <c r="AA46">
        <v>447547</v>
      </c>
      <c r="AB46">
        <v>402792</v>
      </c>
      <c r="AC46">
        <v>430000</v>
      </c>
      <c r="AD46">
        <v>442900</v>
      </c>
      <c r="AJ46">
        <f>SLOPE(M46:AD46,M40:AD40)</f>
        <v>-6.3872671298887381E-3</v>
      </c>
      <c r="AK46">
        <f>INTERCEPT(M46:AD46,M40:AD40)</f>
        <v>442814.42406536068</v>
      </c>
    </row>
    <row r="47" spans="1:37" x14ac:dyDescent="0.25">
      <c r="A47" t="str">
        <f>'Activity data'!C5&amp;" - "&amp;'Activity data'!D5</f>
        <v>3A1ai Dairy cattle - TMR</v>
      </c>
      <c r="B47" t="s">
        <v>813</v>
      </c>
      <c r="C47">
        <v>487746.14676082286</v>
      </c>
      <c r="D47">
        <v>561522.50537304278</v>
      </c>
      <c r="E47">
        <v>485789.62235185754</v>
      </c>
      <c r="F47">
        <v>515225.4221676389</v>
      </c>
      <c r="G47">
        <v>477963.52471599629</v>
      </c>
      <c r="H47">
        <v>511312.37334970833</v>
      </c>
      <c r="I47">
        <v>513268.89775867364</v>
      </c>
      <c r="J47">
        <v>494824.80810561875</v>
      </c>
      <c r="K47">
        <v>488955.23487872281</v>
      </c>
      <c r="L47">
        <v>480293.76727049437</v>
      </c>
      <c r="M47">
        <v>618437.58059564023</v>
      </c>
      <c r="N47">
        <v>616481.05618667486</v>
      </c>
      <c r="O47">
        <v>537582.56063862459</v>
      </c>
      <c r="P47">
        <v>488955.23487872281</v>
      </c>
      <c r="Q47">
        <v>472093.95148910041</v>
      </c>
      <c r="R47">
        <v>505442.80012281239</v>
      </c>
      <c r="S47">
        <v>494451.08996008604</v>
      </c>
      <c r="T47">
        <v>490911.75928768812</v>
      </c>
      <c r="U47">
        <v>601202.57906048512</v>
      </c>
      <c r="V47">
        <v>616107.33804114221</v>
      </c>
      <c r="W47">
        <v>616107.33804114221</v>
      </c>
      <c r="X47">
        <v>593750.19957015652</v>
      </c>
      <c r="Y47">
        <v>571766.77924470371</v>
      </c>
      <c r="Z47">
        <v>616481.05618667486</v>
      </c>
      <c r="AA47">
        <v>582758.48940743017</v>
      </c>
      <c r="AB47">
        <v>589837.15075222601</v>
      </c>
      <c r="AC47">
        <v>611820.57107767893</v>
      </c>
      <c r="AD47">
        <v>658117.65428308269</v>
      </c>
    </row>
    <row r="48" spans="1:37" x14ac:dyDescent="0.25">
      <c r="A48" t="str">
        <f>'Activity data'!C6&amp;" - "&amp;'Activity data'!D6</f>
        <v>3A1ai Dairy cattle - Pasture</v>
      </c>
      <c r="B48" t="s">
        <v>813</v>
      </c>
      <c r="C48">
        <v>399733.85323917714</v>
      </c>
      <c r="D48">
        <v>460197.49462695734</v>
      </c>
      <c r="E48">
        <v>398130.37764814246</v>
      </c>
      <c r="F48">
        <v>422254.57783236104</v>
      </c>
      <c r="G48">
        <v>391716.47528400371</v>
      </c>
      <c r="H48">
        <v>419047.62665029167</v>
      </c>
      <c r="I48">
        <v>420651.10224132636</v>
      </c>
      <c r="J48">
        <v>405535.19189438137</v>
      </c>
      <c r="K48">
        <v>400724.76512127731</v>
      </c>
      <c r="L48">
        <v>393626.23272950563</v>
      </c>
      <c r="M48">
        <v>506842.41940435988</v>
      </c>
      <c r="N48">
        <v>505238.9438133252</v>
      </c>
      <c r="O48">
        <v>440577.43936137547</v>
      </c>
      <c r="P48">
        <v>400724.76512127731</v>
      </c>
      <c r="Q48">
        <v>386906.04851089959</v>
      </c>
      <c r="R48">
        <v>414237.19987718761</v>
      </c>
      <c r="S48">
        <v>405228.91003991402</v>
      </c>
      <c r="T48">
        <v>402328.24071231199</v>
      </c>
      <c r="U48">
        <v>492717.42093951488</v>
      </c>
      <c r="V48">
        <v>504932.66195885779</v>
      </c>
      <c r="W48">
        <v>504932.66195885779</v>
      </c>
      <c r="X48">
        <v>486609.80042984337</v>
      </c>
      <c r="Y48">
        <v>468593.22075529629</v>
      </c>
      <c r="Z48">
        <v>505238.9438133252</v>
      </c>
      <c r="AA48">
        <v>477601.51059256989</v>
      </c>
      <c r="AB48">
        <v>483402.84924777399</v>
      </c>
      <c r="AC48">
        <v>501419.42892232112</v>
      </c>
      <c r="AD48">
        <v>539362.34571691742</v>
      </c>
    </row>
    <row r="49" spans="1:37" x14ac:dyDescent="0.25">
      <c r="A49" t="str">
        <f>'Activity data'!C7&amp;" - "&amp;'Activity data'!D7</f>
        <v>3A1aii Other cattle - Non-lactating</v>
      </c>
      <c r="B49" t="s">
        <v>813</v>
      </c>
      <c r="C49">
        <v>585792.9</v>
      </c>
      <c r="D49">
        <v>665847.14000000013</v>
      </c>
      <c r="E49">
        <v>575959.50999999989</v>
      </c>
      <c r="F49">
        <v>602759.85000000009</v>
      </c>
      <c r="G49">
        <v>536625.95000000007</v>
      </c>
      <c r="H49">
        <v>583093.06999999995</v>
      </c>
      <c r="I49">
        <v>592926.46</v>
      </c>
      <c r="J49">
        <v>572912.89999999991</v>
      </c>
      <c r="K49">
        <v>543412.73</v>
      </c>
      <c r="L49">
        <v>572566.12</v>
      </c>
      <c r="M49">
        <v>709614.43</v>
      </c>
      <c r="N49">
        <v>699781.04</v>
      </c>
      <c r="O49">
        <v>642440.19000000006</v>
      </c>
      <c r="P49">
        <v>543412.73</v>
      </c>
      <c r="Q49">
        <v>507125.77999999997</v>
      </c>
      <c r="R49">
        <v>553592.9</v>
      </c>
      <c r="S49">
        <v>546806.12</v>
      </c>
      <c r="T49">
        <v>553246.12</v>
      </c>
      <c r="U49">
        <v>647220.70000000019</v>
      </c>
      <c r="V49">
        <v>673674.26</v>
      </c>
      <c r="W49">
        <v>673674.26</v>
      </c>
      <c r="X49">
        <v>633993.92000000016</v>
      </c>
      <c r="Y49">
        <v>620420.36</v>
      </c>
      <c r="Z49">
        <v>699781.04</v>
      </c>
      <c r="AA49">
        <v>627207.14</v>
      </c>
      <c r="AB49">
        <v>614327.14</v>
      </c>
      <c r="AC49">
        <v>627900.70000000007</v>
      </c>
      <c r="AD49">
        <v>690987.99</v>
      </c>
    </row>
    <row r="50" spans="1:37" x14ac:dyDescent="0.25">
      <c r="A50" t="str">
        <f>'Activity data'!C8&amp;" - "&amp;'Activity data'!D8</f>
        <v>3A1aii Other cattle - Commercial</v>
      </c>
      <c r="B50" t="s">
        <v>813</v>
      </c>
      <c r="C50">
        <v>6817100</v>
      </c>
      <c r="D50">
        <v>6522860</v>
      </c>
      <c r="E50">
        <v>6520490</v>
      </c>
      <c r="F50">
        <v>6100150</v>
      </c>
      <c r="G50">
        <v>6284050</v>
      </c>
      <c r="H50">
        <v>6426930</v>
      </c>
      <c r="I50">
        <v>6693540</v>
      </c>
      <c r="J50">
        <v>6947100</v>
      </c>
      <c r="K50">
        <v>7007270</v>
      </c>
      <c r="L50">
        <v>6893880</v>
      </c>
      <c r="M50">
        <v>6425570</v>
      </c>
      <c r="N50">
        <v>6458960</v>
      </c>
      <c r="O50">
        <v>6019810</v>
      </c>
      <c r="P50">
        <v>6177270</v>
      </c>
      <c r="Q50">
        <v>6234220</v>
      </c>
      <c r="R50">
        <v>6287100</v>
      </c>
      <c r="S50">
        <v>6143880</v>
      </c>
      <c r="T50">
        <v>6323880</v>
      </c>
      <c r="U50">
        <v>6148152.25</v>
      </c>
      <c r="V50">
        <v>6044920.583333333</v>
      </c>
      <c r="W50">
        <v>6025917.666666667</v>
      </c>
      <c r="X50">
        <v>6004279.833333333</v>
      </c>
      <c r="Y50">
        <v>7105366.333333334</v>
      </c>
      <c r="Z50">
        <v>5896311</v>
      </c>
      <c r="AA50">
        <v>6031835</v>
      </c>
      <c r="AB50">
        <v>5893460</v>
      </c>
      <c r="AC50">
        <v>5611164</v>
      </c>
      <c r="AD50">
        <v>5220425</v>
      </c>
      <c r="AJ50">
        <f>SLOPE(M50:AD50,LN(M14:AD14))</f>
        <v>-849795.56703256955</v>
      </c>
      <c r="AK50">
        <f>INTERCEPT(M50:AD50,LN(M14:AD14))</f>
        <v>17654028.051321879</v>
      </c>
    </row>
    <row r="51" spans="1:37" x14ac:dyDescent="0.25">
      <c r="A51" t="str">
        <f>'Activity data'!C9&amp;" - "&amp;'Activity data'!D9</f>
        <v>3A1aii Other cattle - Subsistence</v>
      </c>
      <c r="B51" t="s">
        <v>813</v>
      </c>
      <c r="C51">
        <v>5689999.9999999991</v>
      </c>
      <c r="D51">
        <v>6130000</v>
      </c>
      <c r="E51">
        <v>6190000</v>
      </c>
      <c r="F51">
        <v>6189999.9999999991</v>
      </c>
      <c r="G51">
        <v>5440000</v>
      </c>
      <c r="H51">
        <v>5369999.9999999991</v>
      </c>
      <c r="I51">
        <v>5500000</v>
      </c>
      <c r="J51">
        <v>5659999.9999999991</v>
      </c>
      <c r="K51">
        <v>5910000.0000000009</v>
      </c>
      <c r="L51">
        <v>6119999.9999999991</v>
      </c>
      <c r="M51">
        <v>6290000</v>
      </c>
      <c r="N51">
        <v>6160000</v>
      </c>
      <c r="O51">
        <v>6650000</v>
      </c>
      <c r="P51">
        <v>6640000.0000000009</v>
      </c>
      <c r="Q51">
        <v>6500000.0000000009</v>
      </c>
      <c r="R51">
        <v>6419999.9999999991</v>
      </c>
      <c r="S51">
        <v>6570000</v>
      </c>
      <c r="T51">
        <v>6789999.9999999991</v>
      </c>
      <c r="U51">
        <v>6920000</v>
      </c>
      <c r="V51">
        <v>6900000.0000000009</v>
      </c>
      <c r="W51">
        <v>6820000</v>
      </c>
      <c r="X51">
        <v>6800000</v>
      </c>
      <c r="Y51">
        <v>5890000</v>
      </c>
      <c r="Z51">
        <v>7040000</v>
      </c>
      <c r="AA51">
        <v>6919999.9999999991</v>
      </c>
      <c r="AB51">
        <v>6840000</v>
      </c>
      <c r="AC51">
        <v>6780000.0000000009</v>
      </c>
      <c r="AD51">
        <v>6710000</v>
      </c>
      <c r="AJ51">
        <f>SLOPE(M51:AD51,Drivers!N4:AE4)</f>
        <v>3.7069626031884052E-2</v>
      </c>
      <c r="AK51">
        <f>INTERCEPT(M51:AD51,Drivers!N4:AE4)</f>
        <v>4781032.4218045454</v>
      </c>
    </row>
    <row r="52" spans="1:37" x14ac:dyDescent="0.25">
      <c r="A52" t="str">
        <f>'Activity data'!C10&amp;" - "&amp;'Activity data'!D10</f>
        <v>3A1aii Other cattle - Feedlot</v>
      </c>
      <c r="B52" t="s">
        <v>813</v>
      </c>
      <c r="C52">
        <v>420000</v>
      </c>
      <c r="D52">
        <v>420000</v>
      </c>
      <c r="E52">
        <v>420000</v>
      </c>
      <c r="F52">
        <v>420000</v>
      </c>
      <c r="G52">
        <v>420000</v>
      </c>
      <c r="H52">
        <v>420000</v>
      </c>
      <c r="I52">
        <v>420000</v>
      </c>
      <c r="J52">
        <v>420000</v>
      </c>
      <c r="K52">
        <v>420000</v>
      </c>
      <c r="L52">
        <v>420000</v>
      </c>
      <c r="M52">
        <v>420000</v>
      </c>
      <c r="N52">
        <v>420000</v>
      </c>
      <c r="O52">
        <v>420000</v>
      </c>
      <c r="P52">
        <v>420000</v>
      </c>
      <c r="Q52">
        <v>420000</v>
      </c>
      <c r="R52">
        <v>420000</v>
      </c>
      <c r="S52">
        <v>420000</v>
      </c>
      <c r="T52">
        <v>420000</v>
      </c>
      <c r="U52">
        <v>391147.75</v>
      </c>
      <c r="V52">
        <v>400819.41666666669</v>
      </c>
      <c r="W52">
        <v>399822.33333333331</v>
      </c>
      <c r="X52">
        <v>461800.16666666669</v>
      </c>
      <c r="Y52">
        <v>484273.66666666669</v>
      </c>
      <c r="Z52">
        <v>502649</v>
      </c>
      <c r="AA52">
        <v>521025</v>
      </c>
      <c r="AB52">
        <v>539400</v>
      </c>
      <c r="AC52">
        <v>568136</v>
      </c>
      <c r="AD52">
        <v>591585</v>
      </c>
      <c r="AJ52">
        <f>SLOPE(U52:AD52,U13:AD13)</f>
        <v>0.637449100124306</v>
      </c>
      <c r="AK52">
        <f>INTERCEPT(U52:AD52,U13:AD13)</f>
        <v>-99494.910040854127</v>
      </c>
    </row>
    <row r="53" spans="1:37" x14ac:dyDescent="0.25">
      <c r="A53" t="str">
        <f>'Activity data'!C11&amp;" - "&amp;'Activity data'!D11</f>
        <v>3A1c Sheep - Commercial</v>
      </c>
      <c r="B53" t="s">
        <v>813</v>
      </c>
      <c r="C53">
        <v>29979000</v>
      </c>
      <c r="D53">
        <v>28631000</v>
      </c>
      <c r="E53">
        <v>27448000</v>
      </c>
      <c r="F53">
        <v>25670000</v>
      </c>
      <c r="G53">
        <v>25851000</v>
      </c>
      <c r="H53">
        <v>25481000</v>
      </c>
      <c r="I53">
        <v>25566000</v>
      </c>
      <c r="J53">
        <v>25010000</v>
      </c>
      <c r="K53">
        <v>25079000</v>
      </c>
      <c r="L53">
        <v>24463000</v>
      </c>
      <c r="M53">
        <v>23586000</v>
      </c>
      <c r="N53">
        <v>22998000</v>
      </c>
      <c r="O53">
        <v>22614000</v>
      </c>
      <c r="P53">
        <v>22693000</v>
      </c>
      <c r="Q53">
        <v>22289000</v>
      </c>
      <c r="R53">
        <v>22236000</v>
      </c>
      <c r="S53">
        <v>21945000</v>
      </c>
      <c r="T53">
        <v>21924000</v>
      </c>
      <c r="U53">
        <v>21995000</v>
      </c>
      <c r="V53">
        <v>21917000</v>
      </c>
      <c r="W53">
        <v>21493000</v>
      </c>
      <c r="X53">
        <v>21325000</v>
      </c>
      <c r="Y53">
        <v>21427000</v>
      </c>
      <c r="Z53">
        <v>21589000</v>
      </c>
      <c r="AA53">
        <v>21202000</v>
      </c>
      <c r="AB53">
        <v>21033000</v>
      </c>
      <c r="AC53">
        <v>20438000</v>
      </c>
      <c r="AD53">
        <v>19942000</v>
      </c>
      <c r="AJ53">
        <f>SLOPE(F53:AD53,LN(F23:AD23))</f>
        <v>-5142301.054387291</v>
      </c>
      <c r="AK53">
        <f>INTERCEPT(F53:AD53,LN(F23:AD23))</f>
        <v>83155618.791130543</v>
      </c>
    </row>
    <row r="54" spans="1:37" x14ac:dyDescent="0.25">
      <c r="A54" t="str">
        <f>'Activity data'!C12&amp;" - "&amp;'Activity data'!D12</f>
        <v>3A1c Sheep - Subsistence</v>
      </c>
      <c r="B54" t="s">
        <v>813</v>
      </c>
      <c r="C54">
        <v>4183862.7657327019</v>
      </c>
      <c r="D54">
        <v>3995736.1768468926</v>
      </c>
      <c r="E54">
        <v>3830636.9523276691</v>
      </c>
      <c r="F54">
        <v>3582499.6563046952</v>
      </c>
      <c r="G54">
        <v>3607759.9772159201</v>
      </c>
      <c r="H54">
        <v>3556122.8571211509</v>
      </c>
      <c r="I54">
        <v>3567985.4387645437</v>
      </c>
      <c r="J54">
        <v>3490390.1988383494</v>
      </c>
      <c r="K54">
        <v>3500019.8239371148</v>
      </c>
      <c r="L54">
        <v>3414050.996968525</v>
      </c>
      <c r="M54">
        <v>3291657.0663655167</v>
      </c>
      <c r="N54">
        <v>3209595.9133500443</v>
      </c>
      <c r="O54">
        <v>3156004.9562787157</v>
      </c>
      <c r="P54">
        <v>3167030.1792178694</v>
      </c>
      <c r="Q54">
        <v>3110648.0264657419</v>
      </c>
      <c r="R54">
        <v>3103251.3579116268</v>
      </c>
      <c r="S54">
        <v>3062639.4607560104</v>
      </c>
      <c r="T54">
        <v>3059708.705291172</v>
      </c>
      <c r="U54">
        <v>3069617.4499580064</v>
      </c>
      <c r="V54">
        <v>3058731.7868028926</v>
      </c>
      <c r="W54">
        <v>2999558.4383699675</v>
      </c>
      <c r="X54">
        <v>2976112.3946512612</v>
      </c>
      <c r="Y54">
        <v>2990347.4926233329</v>
      </c>
      <c r="Z54">
        <v>3012956.1776377996</v>
      </c>
      <c r="AA54">
        <v>2958946.5412143511</v>
      </c>
      <c r="AB54">
        <v>2935360.9377116049</v>
      </c>
      <c r="AC54">
        <v>2852322.8662078534</v>
      </c>
      <c r="AD54">
        <v>2783101.2133240541</v>
      </c>
    </row>
    <row r="55" spans="1:37" x14ac:dyDescent="0.25">
      <c r="A55" t="str">
        <f>'Activity data'!C13&amp;" - "&amp;'Activity data'!D13</f>
        <v>3A1d Goats - Commercial</v>
      </c>
      <c r="B55" t="s">
        <v>813</v>
      </c>
      <c r="C55">
        <v>2774000.0000000005</v>
      </c>
      <c r="D55">
        <v>2453000.0000000009</v>
      </c>
      <c r="E55">
        <v>2284999.9999999995</v>
      </c>
      <c r="F55">
        <v>2158999.9999999995</v>
      </c>
      <c r="G55">
        <v>2336999.9999999995</v>
      </c>
      <c r="H55">
        <v>2369000</v>
      </c>
      <c r="I55">
        <v>2405999.9999999995</v>
      </c>
      <c r="J55">
        <v>2394000</v>
      </c>
      <c r="K55">
        <v>2360000</v>
      </c>
      <c r="L55">
        <v>2325000.0000000005</v>
      </c>
      <c r="M55">
        <v>2355000</v>
      </c>
      <c r="N55">
        <v>2427000.0000000005</v>
      </c>
      <c r="O55">
        <v>2216000.0000000005</v>
      </c>
      <c r="P55">
        <v>2160000</v>
      </c>
      <c r="Q55">
        <v>2164000.0000000005</v>
      </c>
      <c r="R55">
        <v>2136000</v>
      </c>
      <c r="S55">
        <v>2181000</v>
      </c>
      <c r="T55">
        <v>2116000</v>
      </c>
      <c r="U55">
        <v>2114000.0000000005</v>
      </c>
      <c r="V55">
        <v>2077000</v>
      </c>
      <c r="W55">
        <v>2052000.0000000002</v>
      </c>
      <c r="X55">
        <v>2033000.0000000002</v>
      </c>
      <c r="Y55">
        <v>2028000.0000000002</v>
      </c>
      <c r="Z55">
        <v>2005000</v>
      </c>
      <c r="AA55">
        <v>1987000.0000000002</v>
      </c>
      <c r="AB55">
        <v>1960000.0000000002</v>
      </c>
      <c r="AC55">
        <v>1900999.9999999998</v>
      </c>
      <c r="AD55">
        <v>1843000</v>
      </c>
      <c r="AJ55">
        <f>SLOPE(M55:AD55,M20:AD20)</f>
        <v>-70.552737449711444</v>
      </c>
      <c r="AK55">
        <f>INTERCEPT(M55:AD55,M20:AD20)</f>
        <v>2826074.60206402</v>
      </c>
    </row>
    <row r="56" spans="1:37" x14ac:dyDescent="0.25">
      <c r="A56" t="str">
        <f>'Activity data'!C14&amp;" - "&amp;'Activity data'!D14</f>
        <v>3A1d Goats - Subsistence</v>
      </c>
      <c r="B56" t="s">
        <v>813</v>
      </c>
      <c r="C56">
        <v>5479284.9120494025</v>
      </c>
      <c r="D56">
        <v>4845236.4416932901</v>
      </c>
      <c r="E56">
        <v>4513397.9899181286</v>
      </c>
      <c r="F56">
        <v>4264519.151086757</v>
      </c>
      <c r="G56">
        <v>4616109.8916580593</v>
      </c>
      <c r="H56">
        <v>4679317.2158057094</v>
      </c>
      <c r="I56">
        <v>4752400.6843514293</v>
      </c>
      <c r="J56">
        <v>4728697.9377960609</v>
      </c>
      <c r="K56">
        <v>4661540.1558891824</v>
      </c>
      <c r="L56">
        <v>4592407.1451026909</v>
      </c>
      <c r="M56">
        <v>4651664.0114911124</v>
      </c>
      <c r="N56">
        <v>4793880.4908233248</v>
      </c>
      <c r="O56">
        <v>4377107.1972247576</v>
      </c>
      <c r="P56">
        <v>4266494.3799663708</v>
      </c>
      <c r="Q56">
        <v>4274395.2954848269</v>
      </c>
      <c r="R56">
        <v>4219088.886855633</v>
      </c>
      <c r="S56">
        <v>4307974.1864382662</v>
      </c>
      <c r="T56">
        <v>4179584.3092633518</v>
      </c>
      <c r="U56">
        <v>4175633.8515041238</v>
      </c>
      <c r="V56">
        <v>4102550.3829584038</v>
      </c>
      <c r="W56">
        <v>4053169.6609680522</v>
      </c>
      <c r="X56">
        <v>4015640.3122553849</v>
      </c>
      <c r="Y56">
        <v>4005764.1678573145</v>
      </c>
      <c r="Z56">
        <v>3960333.9036261914</v>
      </c>
      <c r="AA56">
        <v>3924779.7837931383</v>
      </c>
      <c r="AB56">
        <v>3871448.6040435587</v>
      </c>
      <c r="AC56">
        <v>3754910.100146329</v>
      </c>
      <c r="AD56">
        <v>3640346.8251287136</v>
      </c>
      <c r="AJ56">
        <f>SLOPE(M56:AD56,Drivers!N4:AE4)</f>
        <v>-7.5958823191040414E-2</v>
      </c>
      <c r="AK56">
        <f>INTERCEPT(M56:AD56,Drivers!N4:AE4)</f>
        <v>7965886.1510962853</v>
      </c>
    </row>
    <row r="57" spans="1:37" x14ac:dyDescent="0.25">
      <c r="A57" t="str">
        <f>'Activity data'!C15&amp;" - "&amp;'Activity data'!D15</f>
        <v>3A1f Horses - Horses</v>
      </c>
      <c r="B57" t="s">
        <v>813</v>
      </c>
      <c r="C57">
        <v>230000</v>
      </c>
      <c r="D57">
        <v>230000</v>
      </c>
      <c r="E57">
        <v>230000</v>
      </c>
      <c r="F57">
        <v>235000</v>
      </c>
      <c r="G57">
        <v>240000</v>
      </c>
      <c r="H57">
        <v>245000</v>
      </c>
      <c r="I57">
        <v>250000</v>
      </c>
      <c r="J57">
        <v>255000</v>
      </c>
      <c r="K57">
        <v>260000</v>
      </c>
      <c r="L57">
        <v>258000</v>
      </c>
      <c r="M57">
        <v>270000</v>
      </c>
      <c r="N57">
        <v>270000</v>
      </c>
      <c r="O57">
        <v>270000</v>
      </c>
      <c r="P57">
        <v>270000</v>
      </c>
      <c r="Q57">
        <v>270000</v>
      </c>
      <c r="R57">
        <v>270000</v>
      </c>
      <c r="S57">
        <v>280000</v>
      </c>
      <c r="T57">
        <v>290000</v>
      </c>
      <c r="U57">
        <v>298000</v>
      </c>
      <c r="V57">
        <v>300000</v>
      </c>
      <c r="W57">
        <v>300000</v>
      </c>
      <c r="X57">
        <v>305000</v>
      </c>
      <c r="Y57">
        <v>308000</v>
      </c>
      <c r="Z57">
        <v>310000</v>
      </c>
      <c r="AA57">
        <v>312000</v>
      </c>
      <c r="AB57">
        <v>314825</v>
      </c>
      <c r="AC57">
        <v>320860</v>
      </c>
      <c r="AD57">
        <v>322771</v>
      </c>
      <c r="AJ57">
        <f>SLOPE(M57:AD57,M4:AD4)</f>
        <v>3830.6948323431998</v>
      </c>
      <c r="AK57">
        <f>INTERCEPT(M57:AD57,M4:AD4)</f>
        <v>97248.065699839528</v>
      </c>
    </row>
    <row r="58" spans="1:37" x14ac:dyDescent="0.25">
      <c r="A58" t="str">
        <f>'Activity data'!C16&amp;" - "&amp;'Activity data'!D16</f>
        <v>3A1g Mules &amp; asses - Mules &amp; Asses</v>
      </c>
      <c r="B58" t="s">
        <v>813</v>
      </c>
      <c r="C58">
        <v>224000</v>
      </c>
      <c r="D58">
        <v>224000</v>
      </c>
      <c r="E58">
        <v>224000</v>
      </c>
      <c r="F58">
        <v>224000</v>
      </c>
      <c r="G58">
        <v>224000</v>
      </c>
      <c r="H58">
        <v>224000</v>
      </c>
      <c r="I58">
        <v>224000</v>
      </c>
      <c r="J58">
        <v>224000</v>
      </c>
      <c r="K58">
        <v>224000</v>
      </c>
      <c r="L58">
        <v>224000</v>
      </c>
      <c r="M58">
        <v>164000</v>
      </c>
      <c r="N58">
        <v>164000</v>
      </c>
      <c r="O58">
        <v>164000</v>
      </c>
      <c r="P58">
        <v>164000</v>
      </c>
      <c r="Q58">
        <v>164000</v>
      </c>
      <c r="R58">
        <v>164000</v>
      </c>
      <c r="S58">
        <v>164050</v>
      </c>
      <c r="T58">
        <v>164600</v>
      </c>
      <c r="U58">
        <v>164700</v>
      </c>
      <c r="V58">
        <v>164800</v>
      </c>
      <c r="W58">
        <v>166300</v>
      </c>
      <c r="X58">
        <v>167000</v>
      </c>
      <c r="Y58">
        <v>167000</v>
      </c>
      <c r="Z58">
        <v>170500</v>
      </c>
      <c r="AA58">
        <v>171000</v>
      </c>
      <c r="AB58">
        <v>169029</v>
      </c>
      <c r="AC58">
        <v>161868</v>
      </c>
      <c r="AD58">
        <v>162820</v>
      </c>
    </row>
    <row r="59" spans="1:37" x14ac:dyDescent="0.25">
      <c r="A59" t="str">
        <f>'Activity data'!C17&amp;" - "&amp;'Activity data'!D17</f>
        <v>3A1h Swine - Commercial</v>
      </c>
      <c r="B59" t="s">
        <v>813</v>
      </c>
      <c r="C59">
        <v>1524000</v>
      </c>
      <c r="D59">
        <v>1665000</v>
      </c>
      <c r="E59">
        <v>1654000</v>
      </c>
      <c r="F59">
        <v>1653000</v>
      </c>
      <c r="G59">
        <v>1570000</v>
      </c>
      <c r="H59">
        <v>1585000</v>
      </c>
      <c r="I59">
        <v>1707000</v>
      </c>
      <c r="J59">
        <v>1699000</v>
      </c>
      <c r="K59">
        <v>1736000</v>
      </c>
      <c r="L59">
        <v>1780000</v>
      </c>
      <c r="M59">
        <v>1647000</v>
      </c>
      <c r="N59">
        <v>1678000</v>
      </c>
      <c r="O59">
        <v>1710000</v>
      </c>
      <c r="P59">
        <v>1663000</v>
      </c>
      <c r="Q59">
        <v>1663000</v>
      </c>
      <c r="R59">
        <v>1651000</v>
      </c>
      <c r="S59">
        <v>1622000</v>
      </c>
      <c r="T59">
        <v>1651000</v>
      </c>
      <c r="U59">
        <v>1615000</v>
      </c>
      <c r="V59">
        <v>1613000</v>
      </c>
      <c r="W59">
        <v>1594000</v>
      </c>
      <c r="X59">
        <v>1584000</v>
      </c>
      <c r="Y59">
        <v>1579000</v>
      </c>
      <c r="Z59">
        <v>1574000</v>
      </c>
      <c r="AA59">
        <v>1562000</v>
      </c>
      <c r="AB59">
        <v>1523000</v>
      </c>
      <c r="AC59">
        <v>1512000</v>
      </c>
      <c r="AD59">
        <v>1481000</v>
      </c>
      <c r="AJ59">
        <f>SLOPE(F59:AD59,LN(F26:AD26))</f>
        <v>-205539.44223151155</v>
      </c>
      <c r="AK59">
        <f>INTERCEPT(F59:AD59,LN(F26:AD26))</f>
        <v>4088839.9263823261</v>
      </c>
    </row>
    <row r="60" spans="1:37" x14ac:dyDescent="0.25">
      <c r="A60" t="str">
        <f>'Activity data'!C18&amp;" - "&amp;'Activity data'!D18</f>
        <v>3A1h Swine - Subsistence</v>
      </c>
      <c r="B60" t="s">
        <v>813</v>
      </c>
      <c r="C60">
        <v>199009.99166888703</v>
      </c>
      <c r="D60">
        <v>217422.33341778014</v>
      </c>
      <c r="E60">
        <v>215985.90959339839</v>
      </c>
      <c r="F60">
        <v>215855.3256093637</v>
      </c>
      <c r="G60">
        <v>205016.85493448336</v>
      </c>
      <c r="H60">
        <v>206975.6146950039</v>
      </c>
      <c r="I60">
        <v>222906.86074723766</v>
      </c>
      <c r="J60">
        <v>221862.18887496003</v>
      </c>
      <c r="K60">
        <v>226693.79628424402</v>
      </c>
      <c r="L60">
        <v>232439.49158177094</v>
      </c>
      <c r="M60">
        <v>215071.82170515548</v>
      </c>
      <c r="N60">
        <v>219119.92521023127</v>
      </c>
      <c r="O60">
        <v>223298.61269934176</v>
      </c>
      <c r="P60">
        <v>217161.16544971074</v>
      </c>
      <c r="Q60">
        <v>217161.16544971074</v>
      </c>
      <c r="R60">
        <v>215594.1576412943</v>
      </c>
      <c r="S60">
        <v>211807.22210428791</v>
      </c>
      <c r="T60">
        <v>215594.1576412943</v>
      </c>
      <c r="U60">
        <v>210893.134216045</v>
      </c>
      <c r="V60">
        <v>210631.96624797559</v>
      </c>
      <c r="W60">
        <v>208150.87055131624</v>
      </c>
      <c r="X60">
        <v>206845.03071096921</v>
      </c>
      <c r="Y60">
        <v>206192.1107907957</v>
      </c>
      <c r="Z60">
        <v>205539.19087062217</v>
      </c>
      <c r="AA60">
        <v>203972.18306220576</v>
      </c>
      <c r="AB60">
        <v>198879.40768485234</v>
      </c>
      <c r="AC60">
        <v>197442.98386047062</v>
      </c>
      <c r="AD60">
        <v>193394.88035539482</v>
      </c>
    </row>
    <row r="61" spans="1:37" x14ac:dyDescent="0.25">
      <c r="A61" t="str">
        <f>'Activity data'!C19&amp;" - "&amp;'Activity data'!D19</f>
        <v>3A2i Poultry - Commercial layers</v>
      </c>
      <c r="B61" t="s">
        <v>813</v>
      </c>
      <c r="C61">
        <v>14643674.931267885</v>
      </c>
      <c r="D61">
        <v>14226110.812328145</v>
      </c>
      <c r="E61">
        <v>13492476.52712371</v>
      </c>
      <c r="F61">
        <v>13280331.082668224</v>
      </c>
      <c r="G61">
        <v>12702684.496371185</v>
      </c>
      <c r="H61">
        <v>13860209.809151115</v>
      </c>
      <c r="I61">
        <v>14640611.562802857</v>
      </c>
      <c r="J61">
        <v>14688755.298092401</v>
      </c>
      <c r="K61">
        <v>16538299.007411262</v>
      </c>
      <c r="L61">
        <v>17730716.13950536</v>
      </c>
      <c r="M61">
        <v>17355030.714458548</v>
      </c>
      <c r="N61">
        <v>17818001.024886843</v>
      </c>
      <c r="O61">
        <v>17678155.288284503</v>
      </c>
      <c r="P61">
        <v>16972399.104253348</v>
      </c>
      <c r="Q61">
        <v>17587835.89054852</v>
      </c>
      <c r="R61">
        <v>18648391.6209228</v>
      </c>
      <c r="S61">
        <v>20580691.805783488</v>
      </c>
      <c r="T61">
        <v>22776081.657241259</v>
      </c>
      <c r="U61">
        <v>23076039.863330547</v>
      </c>
      <c r="V61">
        <v>22225308.649488669</v>
      </c>
      <c r="W61">
        <v>23091061.215630483</v>
      </c>
      <c r="X61">
        <v>24156882.687047753</v>
      </c>
      <c r="Y61">
        <v>25036870.403128054</v>
      </c>
      <c r="Z61">
        <v>24549576.616170555</v>
      </c>
      <c r="AA61">
        <v>24340499.841357533</v>
      </c>
      <c r="AB61">
        <v>24851160.720602136</v>
      </c>
      <c r="AC61">
        <v>24800000</v>
      </c>
      <c r="AD61">
        <v>23160000</v>
      </c>
      <c r="AJ61">
        <f>SLOPE(M61:AD61,M29:AD29)</f>
        <v>53.758789541785902</v>
      </c>
      <c r="AK61">
        <f>INTERCEPT(M61:AD61,M29:AD29)</f>
        <v>-485263.55440489948</v>
      </c>
    </row>
    <row r="62" spans="1:37" x14ac:dyDescent="0.25">
      <c r="A62" t="str">
        <f>'Activity data'!C20&amp;" - "&amp;'Activity data'!D20</f>
        <v>3A2i Poultry - Commercial broilers</v>
      </c>
      <c r="B62" t="s">
        <v>813</v>
      </c>
      <c r="C62">
        <v>40304488.125775687</v>
      </c>
      <c r="D62">
        <v>37886218.887128815</v>
      </c>
      <c r="E62">
        <v>35805187.036307976</v>
      </c>
      <c r="F62">
        <v>40268107.368938237</v>
      </c>
      <c r="G62">
        <v>39890443.299430735</v>
      </c>
      <c r="H62">
        <v>45660443.796231762</v>
      </c>
      <c r="I62">
        <v>53091326.838711366</v>
      </c>
      <c r="J62">
        <v>54040901.985378392</v>
      </c>
      <c r="K62">
        <v>59214394.697576575</v>
      </c>
      <c r="L62">
        <v>61819163.842046939</v>
      </c>
      <c r="M62">
        <v>66512864.907880791</v>
      </c>
      <c r="N62">
        <v>64225159.968942329</v>
      </c>
      <c r="O62">
        <v>71182309.580183759</v>
      </c>
      <c r="P62">
        <v>67705122.244331256</v>
      </c>
      <c r="Q62">
        <v>69339582.95804137</v>
      </c>
      <c r="R62">
        <v>76722494.212373629</v>
      </c>
      <c r="S62">
        <v>82061878.307196394</v>
      </c>
      <c r="T62">
        <v>85859218.536646262</v>
      </c>
      <c r="U62">
        <v>91416754.470852047</v>
      </c>
      <c r="V62">
        <v>86261715.79298</v>
      </c>
      <c r="W62">
        <v>88431266.728296682</v>
      </c>
      <c r="X62">
        <v>91461113.859690607</v>
      </c>
      <c r="Y62">
        <v>93498642.184348121</v>
      </c>
      <c r="Z62">
        <v>91051385.328801513</v>
      </c>
      <c r="AA62">
        <v>95192509.839774087</v>
      </c>
      <c r="AB62">
        <v>99033153.399708137</v>
      </c>
      <c r="AC62">
        <v>92093884</v>
      </c>
      <c r="AD62">
        <v>91976041</v>
      </c>
      <c r="AJ62">
        <f>SLOPE(M62:AD62,M32:AD32)</f>
        <v>31.934053148515922</v>
      </c>
      <c r="AK62">
        <f>INTERCEPT(M62:AD62,M32:AD32)</f>
        <v>38267366.030262902</v>
      </c>
    </row>
    <row r="63" spans="1:37" x14ac:dyDescent="0.25">
      <c r="A63" t="str">
        <f>'Activity data'!C21&amp;" - "&amp;'Activity data'!D21</f>
        <v>3A2i Poultry - Subsistence layers</v>
      </c>
      <c r="B63" t="s">
        <v>813</v>
      </c>
      <c r="C63">
        <v>615034.34711325122</v>
      </c>
      <c r="D63">
        <v>597496.65411778213</v>
      </c>
      <c r="E63">
        <v>566684.0141391959</v>
      </c>
      <c r="F63">
        <v>557773.90547206544</v>
      </c>
      <c r="G63">
        <v>533512.74884758983</v>
      </c>
      <c r="H63">
        <v>582128.81198434683</v>
      </c>
      <c r="I63">
        <v>614905.68563772005</v>
      </c>
      <c r="J63">
        <v>616927.72251988086</v>
      </c>
      <c r="K63">
        <v>694608.55831127299</v>
      </c>
      <c r="L63">
        <v>744690.07785922522</v>
      </c>
      <c r="M63">
        <v>728911.290007259</v>
      </c>
      <c r="N63">
        <v>748356.04304524744</v>
      </c>
      <c r="O63">
        <v>742482.52210794913</v>
      </c>
      <c r="P63">
        <v>712840.76237864071</v>
      </c>
      <c r="Q63">
        <v>738689.10740303784</v>
      </c>
      <c r="R63">
        <v>783232.44807875762</v>
      </c>
      <c r="S63">
        <v>864389.05584290659</v>
      </c>
      <c r="T63">
        <v>956595.42960413289</v>
      </c>
      <c r="U63">
        <v>969193.674259883</v>
      </c>
      <c r="V63">
        <v>933462.96327852411</v>
      </c>
      <c r="W63">
        <v>969824.57105648029</v>
      </c>
      <c r="X63">
        <v>1014589.0728560057</v>
      </c>
      <c r="Y63">
        <v>1051548.5569313783</v>
      </c>
      <c r="Z63">
        <v>1031082.2178791633</v>
      </c>
      <c r="AA63">
        <v>1022300.9933370164</v>
      </c>
      <c r="AB63">
        <v>1043748.7502652898</v>
      </c>
      <c r="AC63">
        <v>1041600.0000000001</v>
      </c>
      <c r="AD63">
        <v>972720.00000000012</v>
      </c>
    </row>
    <row r="64" spans="1:37" x14ac:dyDescent="0.25">
      <c r="A64" t="str">
        <f>'Activity data'!C22&amp;" - "&amp;'Activity data'!D22</f>
        <v>3A2i Poultry - Subsistence broilers</v>
      </c>
      <c r="B64" t="s">
        <v>813</v>
      </c>
      <c r="C64">
        <v>1692788.501282579</v>
      </c>
      <c r="D64">
        <v>1591221.1932594103</v>
      </c>
      <c r="E64">
        <v>1503817.8555249351</v>
      </c>
      <c r="F64">
        <v>1691260.5094954062</v>
      </c>
      <c r="G64">
        <v>1675398.618576091</v>
      </c>
      <c r="H64">
        <v>1917738.6394417342</v>
      </c>
      <c r="I64">
        <v>2229835.7272258773</v>
      </c>
      <c r="J64">
        <v>2269717.8833858925</v>
      </c>
      <c r="K64">
        <v>2487004.5772982165</v>
      </c>
      <c r="L64">
        <v>2596404.8813659716</v>
      </c>
      <c r="M64">
        <v>2793540.3261309932</v>
      </c>
      <c r="N64">
        <v>2697456.7186955782</v>
      </c>
      <c r="O64">
        <v>2989657.0023677181</v>
      </c>
      <c r="P64">
        <v>2843615.1342619131</v>
      </c>
      <c r="Q64">
        <v>2912262.4842377375</v>
      </c>
      <c r="R64">
        <v>3222344.7569196927</v>
      </c>
      <c r="S64">
        <v>3446598.8889022488</v>
      </c>
      <c r="T64">
        <v>3606087.1785391434</v>
      </c>
      <c r="U64">
        <v>3839503.687775786</v>
      </c>
      <c r="V64">
        <v>3622992.06330516</v>
      </c>
      <c r="W64">
        <v>3714113.2025884609</v>
      </c>
      <c r="X64">
        <v>3841366.7821070058</v>
      </c>
      <c r="Y64">
        <v>3926942.9717426212</v>
      </c>
      <c r="Z64">
        <v>3824158.1838096636</v>
      </c>
      <c r="AA64">
        <v>3998085.4132705121</v>
      </c>
      <c r="AB64">
        <v>4159392.4427877418</v>
      </c>
      <c r="AC64">
        <v>3867943.128</v>
      </c>
      <c r="AD64">
        <v>3862993.7220000001</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A38"/>
  <sheetViews>
    <sheetView workbookViewId="0"/>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1685.2168019951691</v>
      </c>
      <c r="P6" s="35">
        <f>'Intermediate calculations'!Z42/1000</f>
        <v>1738.7918196597261</v>
      </c>
      <c r="Q6" s="35">
        <f>'Intermediate calculations'!AA42/1000</f>
        <v>1773.9041359235466</v>
      </c>
      <c r="R6" s="35">
        <f>'Intermediate calculations'!AB42/1000</f>
        <v>1789.2067301447585</v>
      </c>
      <c r="S6" s="35">
        <f>'Intermediate calculations'!AC42/1000</f>
        <v>1788.120082659372</v>
      </c>
      <c r="T6" s="35">
        <f>'Intermediate calculations'!AD42/1000</f>
        <v>1799.3210807055309</v>
      </c>
      <c r="U6" s="35">
        <f>'Intermediate calculations'!AE42/1000</f>
        <v>1804.7459430483952</v>
      </c>
      <c r="V6" s="35">
        <f>'Intermediate calculations'!AF42/1000</f>
        <v>1804.5943243695983</v>
      </c>
      <c r="W6" s="35">
        <f>'Intermediate calculations'!AG42/1000</f>
        <v>1521.882778464108</v>
      </c>
      <c r="X6" s="35">
        <f>'Intermediate calculations'!AH42/1000</f>
        <v>1571.7097060123137</v>
      </c>
      <c r="Y6" s="35">
        <f>'Intermediate calculations'!AI42/1000</f>
        <v>1618.4192533200724</v>
      </c>
      <c r="Z6" s="35">
        <f>'Intermediate calculations'!AJ42/1000</f>
        <v>1665.4866903436434</v>
      </c>
      <c r="AA6" s="35">
        <f>'Intermediate calculations'!AK42/1000</f>
        <v>1709.8320364088058</v>
      </c>
      <c r="AB6" s="35">
        <f>'Intermediate calculations'!AL42/1000</f>
        <v>1756.7808426037311</v>
      </c>
      <c r="AC6" s="35">
        <f>'Intermediate calculations'!AM42/1000</f>
        <v>1819.9570502087136</v>
      </c>
      <c r="AD6" s="35">
        <f>'Intermediate calculations'!AN42/1000</f>
        <v>1882.0978831426978</v>
      </c>
      <c r="AE6" s="35">
        <f>'Intermediate calculations'!AO42/1000</f>
        <v>1948.0232199550749</v>
      </c>
      <c r="AF6" s="35">
        <f>'Intermediate calculations'!AP42/1000</f>
        <v>2016.5731287290653</v>
      </c>
      <c r="AG6" s="35">
        <f>'Intermediate calculations'!AQ42/1000</f>
        <v>2088.0426693977624</v>
      </c>
      <c r="AH6" s="35">
        <f>'Intermediate calculations'!AR42/1000</f>
        <v>2180.5638084105476</v>
      </c>
      <c r="AI6" s="35">
        <f>'Intermediate calculations'!AS42/1000</f>
        <v>2267.7305426442495</v>
      </c>
      <c r="AJ6" s="35">
        <f>'Intermediate calculations'!AT42/1000</f>
        <v>2366.4282290432534</v>
      </c>
      <c r="AK6" s="35">
        <f>'Intermediate calculations'!AU42/1000</f>
        <v>2473.0423607036428</v>
      </c>
      <c r="AL6" s="35">
        <f>'Intermediate calculations'!AV42/1000</f>
        <v>2588.1411416435112</v>
      </c>
      <c r="AM6" s="35">
        <f>'Intermediate calculations'!AW42/1000</f>
        <v>2709.6971741257198</v>
      </c>
      <c r="AN6" s="35">
        <f>'Intermediate calculations'!AX42/1000</f>
        <v>2837.019486706828</v>
      </c>
      <c r="AO6" s="35">
        <f>'Intermediate calculations'!AY42/1000</f>
        <v>2966.3730353183664</v>
      </c>
      <c r="AP6" s="35">
        <f>'Intermediate calculations'!AZ42/1000</f>
        <v>3101.6243591174025</v>
      </c>
      <c r="AQ6" s="35">
        <f>'Intermediate calculations'!BA42/1000</f>
        <v>3246.0717932429025</v>
      </c>
      <c r="AR6" s="35">
        <f>'Intermediate calculations'!BB42/1000</f>
        <v>3399.521933355265</v>
      </c>
      <c r="AS6" s="35">
        <f>'Intermediate calculations'!BC42/1000</f>
        <v>3560.0634583602969</v>
      </c>
      <c r="AT6" s="35">
        <f>'Intermediate calculations'!BD42/1000</f>
        <v>3727.2259815401067</v>
      </c>
      <c r="AU6" s="35">
        <f>'Intermediate calculations'!BE42/1000</f>
        <v>3902.0168278910214</v>
      </c>
      <c r="AV6" s="35">
        <f>'Intermediate calculations'!BF42/1000</f>
        <v>4088.4262897996414</v>
      </c>
      <c r="AW6" s="35">
        <f>'Intermediate calculations'!BG42/1000</f>
        <v>4287.3401692935522</v>
      </c>
      <c r="AX6" s="35">
        <f>'Intermediate calculations'!BH42/1000</f>
        <v>4496.2281717214619</v>
      </c>
      <c r="AY6" s="35">
        <f>'Intermediate calculations'!BI42/1000</f>
        <v>4707.5942730171009</v>
      </c>
      <c r="AZ6" s="35">
        <f>'Intermediate calculations'!BJ42/1000</f>
        <v>4929.95197615087</v>
      </c>
      <c r="BA6" s="35">
        <f>'Intermediate calculations'!BK42/1000</f>
        <v>5164.1137755349373</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2031.5384226290626</v>
      </c>
      <c r="P7" s="35">
        <f>'Intermediate calculations'!Z39/1000</f>
        <v>2104.4524430598963</v>
      </c>
      <c r="Q7" s="35">
        <f>'Intermediate calculations'!AA39/1000</f>
        <v>2152.2392708956581</v>
      </c>
      <c r="R7" s="35">
        <f>'Intermediate calculations'!AB39/1000</f>
        <v>2173.0656507332956</v>
      </c>
      <c r="S7" s="35">
        <f>'Intermediate calculations'!AC39/1000</f>
        <v>2171.5867555242135</v>
      </c>
      <c r="T7" s="35">
        <f>'Intermediate calculations'!AD39/1000</f>
        <v>2186.8309838228756</v>
      </c>
      <c r="U7" s="35">
        <f>'Intermediate calculations'!AE39/1000</f>
        <v>2194.2140616256434</v>
      </c>
      <c r="V7" s="35">
        <f>'Intermediate calculations'!AF39/1000</f>
        <v>2194.0077130713094</v>
      </c>
      <c r="W7" s="35">
        <f>'Intermediate calculations'!AG39/1000</f>
        <v>1809.2456293095979</v>
      </c>
      <c r="X7" s="35">
        <f>'Intermediate calculations'!AH39/1000</f>
        <v>1877.058609531143</v>
      </c>
      <c r="Y7" s="35">
        <f>'Intermediate calculations'!AI39/1000</f>
        <v>1940.6289271003711</v>
      </c>
      <c r="Z7" s="35">
        <f>'Intermediate calculations'!AJ39/1000</f>
        <v>2004.6863220274479</v>
      </c>
      <c r="AA7" s="35">
        <f>'Intermediate calculations'!AK39/1000</f>
        <v>2065.0390313676953</v>
      </c>
      <c r="AB7" s="35">
        <f>'Intermediate calculations'!AL39/1000</f>
        <v>2128.9349732324927</v>
      </c>
      <c r="AC7" s="35">
        <f>'Intermediate calculations'!AM39/1000</f>
        <v>2214.9159302691096</v>
      </c>
      <c r="AD7" s="35">
        <f>'Intermediate calculations'!AN39/1000</f>
        <v>2299.4877728862521</v>
      </c>
      <c r="AE7" s="35">
        <f>'Intermediate calculations'!AO39/1000</f>
        <v>2389.2102137698744</v>
      </c>
      <c r="AF7" s="35">
        <f>'Intermediate calculations'!AP39/1000</f>
        <v>2482.5046197591259</v>
      </c>
      <c r="AG7" s="35">
        <f>'Intermediate calculations'!AQ39/1000</f>
        <v>2579.772558728881</v>
      </c>
      <c r="AH7" s="35">
        <f>'Intermediate calculations'!AR39/1000</f>
        <v>2705.6911027506617</v>
      </c>
      <c r="AI7" s="35">
        <f>'Intermediate calculations'!AS39/1000</f>
        <v>2824.3224596379191</v>
      </c>
      <c r="AJ7" s="35">
        <f>'Intermediate calculations'!AT39/1000</f>
        <v>2958.6471026577533</v>
      </c>
      <c r="AK7" s="35">
        <f>'Intermediate calculations'!AU39/1000</f>
        <v>3103.7457944169159</v>
      </c>
      <c r="AL7" s="35">
        <f>'Intermediate calculations'!AV39/1000</f>
        <v>3260.3918438416576</v>
      </c>
      <c r="AM7" s="35">
        <f>'Intermediate calculations'!AW39/1000</f>
        <v>3425.8260223498673</v>
      </c>
      <c r="AN7" s="35">
        <f>'Intermediate calculations'!AX39/1000</f>
        <v>3599.1079381667896</v>
      </c>
      <c r="AO7" s="35">
        <f>'Intermediate calculations'!AY39/1000</f>
        <v>3775.1543063698955</v>
      </c>
      <c r="AP7" s="35">
        <f>'Intermediate calculations'!AZ39/1000</f>
        <v>3959.2273728227383</v>
      </c>
      <c r="AQ7" s="35">
        <f>'Intermediate calculations'!BA39/1000</f>
        <v>4155.8160744626048</v>
      </c>
      <c r="AR7" s="35">
        <f>'Intermediate calculations'!BB39/1000</f>
        <v>4364.6571936820392</v>
      </c>
      <c r="AS7" s="35">
        <f>'Intermediate calculations'!BC39/1000</f>
        <v>4583.1494787897318</v>
      </c>
      <c r="AT7" s="35">
        <f>'Intermediate calculations'!BD39/1000</f>
        <v>4810.652747322777</v>
      </c>
      <c r="AU7" s="35">
        <f>'Intermediate calculations'!BE39/1000</f>
        <v>5048.537938919917</v>
      </c>
      <c r="AV7" s="35">
        <f>'Intermediate calculations'!BF39/1000</f>
        <v>5302.2357239436551</v>
      </c>
      <c r="AW7" s="35">
        <f>'Intermediate calculations'!BG39/1000</f>
        <v>5572.9516528530066</v>
      </c>
      <c r="AX7" s="35">
        <f>'Intermediate calculations'!BH39/1000</f>
        <v>5857.2420691837624</v>
      </c>
      <c r="AY7" s="35">
        <f>'Intermediate calculations'!BI39/1000</f>
        <v>6144.9051050552662</v>
      </c>
      <c r="AZ7" s="35">
        <f>'Intermediate calculations'!BJ39/1000</f>
        <v>6447.5273871562522</v>
      </c>
      <c r="BA7" s="35">
        <f>'Intermediate calculations'!BK39/1000</f>
        <v>6766.2146964411886</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450.5878939996943</v>
      </c>
      <c r="P12" s="35">
        <f>'Intermediate calculations'!Z37/1000</f>
        <v>460.69539774058376</v>
      </c>
      <c r="Q12" s="35">
        <f>'Intermediate calculations'!AA37/1000</f>
        <v>469.02988954417646</v>
      </c>
      <c r="R12" s="35">
        <f>'Intermediate calculations'!AB37/1000</f>
        <v>475.45559697717988</v>
      </c>
      <c r="S12" s="35">
        <f>'Intermediate calculations'!AC37/1000</f>
        <v>480.34338413818364</v>
      </c>
      <c r="T12" s="35">
        <f>'Intermediate calculations'!AD37/1000</f>
        <v>486.70612604844814</v>
      </c>
      <c r="U12" s="35">
        <f>'Intermediate calculations'!AE37/1000</f>
        <v>492.5310032376712</v>
      </c>
      <c r="V12" s="35">
        <f>'Intermediate calculations'!AF37/1000</f>
        <v>497.85624010762842</v>
      </c>
      <c r="W12" s="35">
        <f>'Intermediate calculations'!AG37/1000</f>
        <v>473.58117104410695</v>
      </c>
      <c r="X12" s="35">
        <f>'Intermediate calculations'!AH37/1000</f>
        <v>482.74295012997237</v>
      </c>
      <c r="Y12" s="35">
        <f>'Intermediate calculations'!AI37/1000</f>
        <v>491.617454017809</v>
      </c>
      <c r="Z12" s="35">
        <f>'Intermediate calculations'!AJ37/1000</f>
        <v>500.5813031589413</v>
      </c>
      <c r="AA12" s="35">
        <f>'Intermediate calculations'!AK37/1000</f>
        <v>509.3051566857107</v>
      </c>
      <c r="AB12" s="35">
        <f>'Intermediate calculations'!AL37/1000</f>
        <v>518.3485320839153</v>
      </c>
      <c r="AC12" s="35">
        <f>'Intermediate calculations'!AM37/1000</f>
        <v>528.53911519013297</v>
      </c>
      <c r="AD12" s="35">
        <f>'Intermediate calculations'!AN37/1000</f>
        <v>538.66116450223467</v>
      </c>
      <c r="AE12" s="35">
        <f>'Intermediate calculations'!AO37/1000</f>
        <v>549.20957137290577</v>
      </c>
      <c r="AF12" s="35">
        <f>'Intermediate calculations'!AP37/1000</f>
        <v>560.07396881212856</v>
      </c>
      <c r="AG12" s="35">
        <f>'Intermediate calculations'!AQ37/1000</f>
        <v>571.27960728069206</v>
      </c>
      <c r="AH12" s="35">
        <f>'Intermediate calculations'!AR37/1000</f>
        <v>584.23703657497401</v>
      </c>
      <c r="AI12" s="35">
        <f>'Intermediate calculations'!AS37/1000</f>
        <v>596.66066379170377</v>
      </c>
      <c r="AJ12" s="35">
        <f>'Intermediate calculations'!AT37/1000</f>
        <v>610.31876299968985</v>
      </c>
      <c r="AK12" s="35">
        <f>'Intermediate calculations'!AU37/1000</f>
        <v>624.84308260640739</v>
      </c>
      <c r="AL12" s="35">
        <f>'Intermediate calculations'!AV37/1000</f>
        <v>640.28182099234107</v>
      </c>
      <c r="AM12" s="35">
        <f>'Intermediate calculations'!AW37/1000</f>
        <v>655.9505255234651</v>
      </c>
      <c r="AN12" s="35">
        <f>'Intermediate calculations'!AX37/1000</f>
        <v>672.24229989419507</v>
      </c>
      <c r="AO12" s="35">
        <f>'Intermediate calculations'!AY37/1000</f>
        <v>688.77622853598837</v>
      </c>
      <c r="AP12" s="35">
        <f>'Intermediate calculations'!AZ37/1000</f>
        <v>705.94704226395049</v>
      </c>
      <c r="AQ12" s="35">
        <f>'Intermediate calculations'!BA37/1000</f>
        <v>724.1012735127008</v>
      </c>
      <c r="AR12" s="35">
        <f>'Intermediate calculations'!BB37/1000</f>
        <v>742.7759010494326</v>
      </c>
      <c r="AS12" s="35">
        <f>'Intermediate calculations'!BC37/1000</f>
        <v>762.20706831796906</v>
      </c>
      <c r="AT12" s="35">
        <f>'Intermediate calculations'!BD37/1000</f>
        <v>782.35110452876984</v>
      </c>
      <c r="AU12" s="35">
        <f>'Intermediate calculations'!BE37/1000</f>
        <v>803.30809272817362</v>
      </c>
      <c r="AV12" s="35">
        <f>'Intermediate calculations'!BF37/1000</f>
        <v>825.50876308320971</v>
      </c>
      <c r="AW12" s="35">
        <f>'Intermediate calculations'!BG37/1000</f>
        <v>848.56323323737502</v>
      </c>
      <c r="AX12" s="35">
        <f>'Intermediate calculations'!BH37/1000</f>
        <v>872.68286112115879</v>
      </c>
      <c r="AY12" s="35">
        <f>'Intermediate calculations'!BI37/1000</f>
        <v>897.07434383649843</v>
      </c>
      <c r="AZ12" s="35">
        <f>'Intermediate calculations'!BJ37/1000</f>
        <v>922.62638475436529</v>
      </c>
      <c r="BA12" s="35">
        <f>'Intermediate calculations'!BK37/1000</f>
        <v>949.43584558318389</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420.76235368881282</v>
      </c>
      <c r="P13" s="35">
        <f>'Intermediate calculations'!Z34/1000</f>
        <v>430.05487416934579</v>
      </c>
      <c r="Q13" s="35">
        <f>'Intermediate calculations'!AA34/1000</f>
        <v>437.71734333731706</v>
      </c>
      <c r="R13" s="35">
        <f>'Intermediate calculations'!AB34/1000</f>
        <v>443.6249362953626</v>
      </c>
      <c r="S13" s="35">
        <f>'Intermediate calculations'!AC34/1000</f>
        <v>448.11861381084742</v>
      </c>
      <c r="T13" s="35">
        <f>'Intermediate calculations'!AD34/1000</f>
        <v>453.96831825115231</v>
      </c>
      <c r="U13" s="35">
        <f>'Intermediate calculations'!AE34/1000</f>
        <v>459.32352681352694</v>
      </c>
      <c r="V13" s="35">
        <f>'Intermediate calculations'!AF34/1000</f>
        <v>464.21938180862111</v>
      </c>
      <c r="W13" s="35">
        <f>'Intermediate calculations'!AG34/1000</f>
        <v>441.90164815035229</v>
      </c>
      <c r="X13" s="35">
        <f>'Intermediate calculations'!AH34/1000</f>
        <v>450.32469918016386</v>
      </c>
      <c r="Y13" s="35">
        <f>'Intermediate calculations'!AI34/1000</f>
        <v>458.48363844413637</v>
      </c>
      <c r="Z13" s="35">
        <f>'Intermediate calculations'!AJ34/1000</f>
        <v>466.72471891897277</v>
      </c>
      <c r="AA13" s="35">
        <f>'Intermediate calculations'!AK34/1000</f>
        <v>474.74515498754664</v>
      </c>
      <c r="AB13" s="35">
        <f>'Intermediate calculations'!AL34/1000</f>
        <v>483.05934939748801</v>
      </c>
      <c r="AC13" s="35">
        <f>'Intermediate calculations'!AM34/1000</f>
        <v>492.42825042890809</v>
      </c>
      <c r="AD13" s="35">
        <f>'Intermediate calculations'!AN34/1000</f>
        <v>501.73414364932381</v>
      </c>
      <c r="AE13" s="35">
        <f>'Intermediate calculations'!AO34/1000</f>
        <v>511.43201657576816</v>
      </c>
      <c r="AF13" s="35">
        <f>'Intermediate calculations'!AP34/1000</f>
        <v>521.42040127497035</v>
      </c>
      <c r="AG13" s="35">
        <f>'Intermediate calculations'!AQ34/1000</f>
        <v>531.72251222500904</v>
      </c>
      <c r="AH13" s="35">
        <f>'Intermediate calculations'!AR34/1000</f>
        <v>543.63516446624158</v>
      </c>
      <c r="AI13" s="35">
        <f>'Intermediate calculations'!AS34/1000</f>
        <v>555.0570558959655</v>
      </c>
      <c r="AJ13" s="35">
        <f>'Intermediate calculations'!AT34/1000</f>
        <v>567.61388197973156</v>
      </c>
      <c r="AK13" s="35">
        <f>'Intermediate calculations'!AU34/1000</f>
        <v>580.96708380593759</v>
      </c>
      <c r="AL13" s="35">
        <f>'Intermediate calculations'!AV34/1000</f>
        <v>595.16097344700688</v>
      </c>
      <c r="AM13" s="35">
        <f>'Intermediate calculations'!AW34/1000</f>
        <v>609.5662867163818</v>
      </c>
      <c r="AN13" s="35">
        <f>'Intermediate calculations'!AX34/1000</f>
        <v>624.5444307651228</v>
      </c>
      <c r="AO13" s="35">
        <f>'Intermediate calculations'!AY34/1000</f>
        <v>639.74520382108369</v>
      </c>
      <c r="AP13" s="35">
        <f>'Intermediate calculations'!AZ34/1000</f>
        <v>655.53150895882129</v>
      </c>
      <c r="AQ13" s="35">
        <f>'Intermediate calculations'!BA34/1000</f>
        <v>672.22193718046833</v>
      </c>
      <c r="AR13" s="35">
        <f>'Intermediate calculations'!BB34/1000</f>
        <v>689.3908013530712</v>
      </c>
      <c r="AS13" s="35">
        <f>'Intermediate calculations'!BC34/1000</f>
        <v>707.25520431866903</v>
      </c>
      <c r="AT13" s="35">
        <f>'Intermediate calculations'!BD34/1000</f>
        <v>725.77499652930192</v>
      </c>
      <c r="AU13" s="35">
        <f>'Intermediate calculations'!BE34/1000</f>
        <v>745.04219118443939</v>
      </c>
      <c r="AV13" s="35">
        <f>'Intermediate calculations'!BF34/1000</f>
        <v>765.45278802855989</v>
      </c>
      <c r="AW13" s="35">
        <f>'Intermediate calculations'!BG34/1000</f>
        <v>786.64834150718423</v>
      </c>
      <c r="AX13" s="35">
        <f>'Intermediate calculations'!BH34/1000</f>
        <v>808.823167442314</v>
      </c>
      <c r="AY13" s="35">
        <f>'Intermediate calculations'!BI34/1000</f>
        <v>831.2479281441997</v>
      </c>
      <c r="AZ13" s="35">
        <f>'Intermediate calculations'!BJ34/1000</f>
        <v>854.7396694915841</v>
      </c>
      <c r="BA13" s="35">
        <f>'Intermediate calculations'!BK34/1000</f>
        <v>879.38744308735443</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923.77855970463645</v>
      </c>
      <c r="P18" s="38">
        <f>'Intermediate calculations'!Z8/1000</f>
        <v>950.99221645938951</v>
      </c>
      <c r="Q18" s="38">
        <f>'Intermediate calculations'!AA8/1000</f>
        <v>971.71557433004261</v>
      </c>
      <c r="R18" s="38">
        <f>'Intermediate calculations'!AB8/1000</f>
        <v>985.46427432414146</v>
      </c>
      <c r="S18" s="38">
        <f>'Intermediate calculations'!AC8/1000</f>
        <v>993.51231677516182</v>
      </c>
      <c r="T18" s="38">
        <f>'Intermediate calculations'!AD8/1000</f>
        <v>1006.3779702121545</v>
      </c>
      <c r="U18" s="38">
        <f>'Intermediate calculations'!AE8/1000</f>
        <v>1017.2415253558797</v>
      </c>
      <c r="V18" s="38">
        <f>'Intermediate calculations'!AF8/1000</f>
        <v>1026.2053389014022</v>
      </c>
      <c r="W18" s="38">
        <f>'Intermediate calculations'!AG8/1000</f>
        <v>931.6758787093172</v>
      </c>
      <c r="X18" s="38">
        <f>'Intermediate calculations'!AH8/1000</f>
        <v>956.58275045983703</v>
      </c>
      <c r="Y18" s="38">
        <f>'Intermediate calculations'!AI8/1000</f>
        <v>980.41417333376876</v>
      </c>
      <c r="Z18" s="38">
        <f>'Intermediate calculations'!AJ8/1000</f>
        <v>1004.4642437068678</v>
      </c>
      <c r="AA18" s="38">
        <f>'Intermediate calculations'!AK8/1000</f>
        <v>1027.593560355411</v>
      </c>
      <c r="AB18" s="38">
        <f>'Intermediate calculations'!AL8/1000</f>
        <v>1051.7554585889586</v>
      </c>
      <c r="AC18" s="38">
        <f>'Intermediate calculations'!AM8/1000</f>
        <v>1080.9275851857305</v>
      </c>
      <c r="AD18" s="38">
        <f>'Intermediate calculations'!AN8/1000</f>
        <v>1109.7879125125326</v>
      </c>
      <c r="AE18" s="38">
        <f>'Intermediate calculations'!AO8/1000</f>
        <v>1140.0848849947151</v>
      </c>
      <c r="AF18" s="38">
        <f>'Intermediate calculations'!AP8/1000</f>
        <v>1171.4124738311937</v>
      </c>
      <c r="AG18" s="38">
        <f>'Intermediate calculations'!AQ8/1000</f>
        <v>1203.8691940026565</v>
      </c>
      <c r="AH18" s="38">
        <f>'Intermediate calculations'!AR8/1000</f>
        <v>1243.2706370590165</v>
      </c>
      <c r="AI18" s="38">
        <f>'Intermediate calculations'!AS8/1000</f>
        <v>1280.7567054185488</v>
      </c>
      <c r="AJ18" s="38">
        <f>'Intermediate calculations'!AT8/1000</f>
        <v>1322.5109956641511</v>
      </c>
      <c r="AK18" s="38">
        <f>'Intermediate calculations'!AU8/1000</f>
        <v>1367.2271763006217</v>
      </c>
      <c r="AL18" s="38">
        <f>'Intermediate calculations'!AV8/1000</f>
        <v>1415.0942388724272</v>
      </c>
      <c r="AM18" s="38">
        <f>'Intermediate calculations'!AW8/1000</f>
        <v>1464.5724459611313</v>
      </c>
      <c r="AN18" s="38">
        <f>'Intermediate calculations'!AX8/1000</f>
        <v>1516.1947676404905</v>
      </c>
      <c r="AO18" s="38">
        <f>'Intermediate calculations'!AY8/1000</f>
        <v>1568.610661122287</v>
      </c>
      <c r="AP18" s="38">
        <f>'Intermediate calculations'!AZ8/1000</f>
        <v>1623.2188996962104</v>
      </c>
      <c r="AQ18" s="38">
        <f>'Intermediate calculations'!BA8/1000</f>
        <v>1681.2292651074804</v>
      </c>
      <c r="AR18" s="38">
        <f>'Intermediate calculations'!BB8/1000</f>
        <v>1741.8232459878932</v>
      </c>
      <c r="AS18" s="38">
        <f>'Intermediate calculations'!BC8/1000</f>
        <v>1805.0376620345035</v>
      </c>
      <c r="AT18" s="38">
        <f>'Intermediate calculations'!BD8/1000</f>
        <v>1870.7096909313286</v>
      </c>
      <c r="AU18" s="38">
        <f>'Intermediate calculations'!BE8/1000</f>
        <v>1939.1990962086888</v>
      </c>
      <c r="AV18" s="38">
        <f>'Intermediate calculations'!BF8/1000</f>
        <v>2011.9888770397679</v>
      </c>
      <c r="AW18" s="38">
        <f>'Intermediate calculations'!BG8/1000</f>
        <v>2088.5883981601523</v>
      </c>
      <c r="AX18" s="38">
        <f>'Intermediate calculations'!BH8/1000</f>
        <v>2168.8754099182515</v>
      </c>
      <c r="AY18" s="38">
        <f>'Intermediate calculations'!BI8/1000</f>
        <v>2250.0907700826215</v>
      </c>
      <c r="AZ18" s="38">
        <f>'Intermediate calculations'!BJ8/1000</f>
        <v>2335.3473999758644</v>
      </c>
      <c r="BA18" s="38">
        <f>'Intermediate calculations'!BK8/1000</f>
        <v>2424.9627283189543</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923.81097453820939</v>
      </c>
      <c r="P19" s="38">
        <f>'Intermediate calculations'!Z5/1000</f>
        <v>947.62897548335172</v>
      </c>
      <c r="Q19" s="38">
        <f>'Intermediate calculations'!AA5/1000</f>
        <v>965.76652170868692</v>
      </c>
      <c r="R19" s="38">
        <f>'Intermediate calculations'!AB5/1000</f>
        <v>977.79969139275488</v>
      </c>
      <c r="S19" s="38">
        <f>'Intermediate calculations'!AC5/1000</f>
        <v>984.84351811668341</v>
      </c>
      <c r="T19" s="38">
        <f>'Intermediate calculations'!AD5/1000</f>
        <v>996.10382570723345</v>
      </c>
      <c r="U19" s="38">
        <f>'Intermediate calculations'!AE5/1000</f>
        <v>1005.6118521004767</v>
      </c>
      <c r="V19" s="38">
        <f>'Intermediate calculations'!AF5/1000</f>
        <v>1013.4571821648401</v>
      </c>
      <c r="W19" s="38">
        <f>'Intermediate calculations'!AG5/1000</f>
        <v>930.72288473141498</v>
      </c>
      <c r="X19" s="38">
        <f>'Intermediate calculations'!AH5/1000</f>
        <v>952.52193585639145</v>
      </c>
      <c r="Y19" s="38">
        <f>'Intermediate calculations'!AI5/1000</f>
        <v>973.3797300753273</v>
      </c>
      <c r="Z19" s="38">
        <f>'Intermediate calculations'!AJ5/1000</f>
        <v>994.42888947494259</v>
      </c>
      <c r="AA19" s="38">
        <f>'Intermediate calculations'!AK5/1000</f>
        <v>1014.6721846248778</v>
      </c>
      <c r="AB19" s="38">
        <f>'Intermediate calculations'!AL5/1000</f>
        <v>1035.8192182686591</v>
      </c>
      <c r="AC19" s="38">
        <f>'Intermediate calculations'!AM5/1000</f>
        <v>1061.3513158149533</v>
      </c>
      <c r="AD19" s="38">
        <f>'Intermediate calculations'!AN5/1000</f>
        <v>1086.6105196676965</v>
      </c>
      <c r="AE19" s="38">
        <f>'Intermediate calculations'!AO5/1000</f>
        <v>1113.1271074867716</v>
      </c>
      <c r="AF19" s="38">
        <f>'Intermediate calculations'!AP5/1000</f>
        <v>1140.5457137858298</v>
      </c>
      <c r="AG19" s="38">
        <f>'Intermediate calculations'!AQ5/1000</f>
        <v>1168.9525610789669</v>
      </c>
      <c r="AH19" s="38">
        <f>'Intermediate calculations'!AR5/1000</f>
        <v>1203.4375851392654</v>
      </c>
      <c r="AI19" s="38">
        <f>'Intermediate calculations'!AS5/1000</f>
        <v>1236.2462304331789</v>
      </c>
      <c r="AJ19" s="38">
        <f>'Intermediate calculations'!AT5/1000</f>
        <v>1272.7905189680082</v>
      </c>
      <c r="AK19" s="38">
        <f>'Intermediate calculations'!AU5/1000</f>
        <v>1311.9271202068915</v>
      </c>
      <c r="AL19" s="38">
        <f>'Intermediate calculations'!AV5/1000</f>
        <v>1353.8214437757858</v>
      </c>
      <c r="AM19" s="38">
        <f>'Intermediate calculations'!AW5/1000</f>
        <v>1397.1258770543777</v>
      </c>
      <c r="AN19" s="38">
        <f>'Intermediate calculations'!AX5/1000</f>
        <v>1442.3068873695267</v>
      </c>
      <c r="AO19" s="38">
        <f>'Intermediate calculations'!AY5/1000</f>
        <v>1488.1824494720677</v>
      </c>
      <c r="AP19" s="38">
        <f>'Intermediate calculations'!AZ5/1000</f>
        <v>1535.9768010245873</v>
      </c>
      <c r="AQ19" s="38">
        <f>'Intermediate calculations'!BA5/1000</f>
        <v>1586.7487700637118</v>
      </c>
      <c r="AR19" s="38">
        <f>'Intermediate calculations'!BB5/1000</f>
        <v>1639.78197713639</v>
      </c>
      <c r="AS19" s="38">
        <f>'Intermediate calculations'!BC5/1000</f>
        <v>1695.1086476648486</v>
      </c>
      <c r="AT19" s="38">
        <f>'Intermediate calculations'!BD5/1000</f>
        <v>1752.5862759170977</v>
      </c>
      <c r="AU19" s="38">
        <f>'Intermediate calculations'!BE5/1000</f>
        <v>1812.5297349799262</v>
      </c>
      <c r="AV19" s="38">
        <f>'Intermediate calculations'!BF5/1000</f>
        <v>1876.2369788926185</v>
      </c>
      <c r="AW19" s="38">
        <f>'Intermediate calculations'!BG5/1000</f>
        <v>1943.2785927001462</v>
      </c>
      <c r="AX19" s="38">
        <f>'Intermediate calculations'!BH5/1000</f>
        <v>2013.547580773683</v>
      </c>
      <c r="AY19" s="38">
        <f>'Intermediate calculations'!BI5/1000</f>
        <v>2084.6290801321693</v>
      </c>
      <c r="AZ19" s="38">
        <f>'Intermediate calculations'!BJ5/1000</f>
        <v>2159.2475891284748</v>
      </c>
      <c r="BA19" s="38">
        <f>'Intermediate calculations'!BK5/1000</f>
        <v>2237.6809284775559</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211.29455363078139</v>
      </c>
      <c r="P24" s="35">
        <f>'Intermediate calculations'!Z32/1000</f>
        <v>217.04013752653105</v>
      </c>
      <c r="Q24" s="35">
        <f>'Intermediate calculations'!AA32/1000</f>
        <v>221.17852943868309</v>
      </c>
      <c r="R24" s="35">
        <f>'Intermediate calculations'!AB32/1000</f>
        <v>223.59107170030239</v>
      </c>
      <c r="S24" s="35">
        <f>'Intermediate calculations'!AC32/1000</f>
        <v>224.58476027512199</v>
      </c>
      <c r="T24" s="35">
        <f>'Intermediate calculations'!AD32/1000</f>
        <v>226.71239563953424</v>
      </c>
      <c r="U24" s="35">
        <f>'Intermediate calculations'!AE32/1000</f>
        <v>228.34088292568728</v>
      </c>
      <c r="V24" s="35">
        <f>'Intermediate calculations'!AF32/1000</f>
        <v>229.49175535530711</v>
      </c>
      <c r="W24" s="35">
        <f>'Intermediate calculations'!AG32/1000</f>
        <v>205.50810133429025</v>
      </c>
      <c r="X24" s="35">
        <f>'Intermediate calculations'!AH32/1000</f>
        <v>210.7997099891403</v>
      </c>
      <c r="Y24" s="35">
        <f>'Intermediate calculations'!AI32/1000</f>
        <v>215.82258470200358</v>
      </c>
      <c r="Z24" s="35">
        <f>'Intermediate calculations'!AJ32/1000</f>
        <v>220.88859877798961</v>
      </c>
      <c r="AA24" s="35">
        <f>'Intermediate calculations'!AK32/1000</f>
        <v>225.72232070082262</v>
      </c>
      <c r="AB24" s="35">
        <f>'Intermediate calculations'!AL32/1000</f>
        <v>230.79782805228612</v>
      </c>
      <c r="AC24" s="35">
        <f>'Intermediate calculations'!AM32/1000</f>
        <v>237.19631389775049</v>
      </c>
      <c r="AD24" s="35">
        <f>'Intermediate calculations'!AN32/1000</f>
        <v>243.51140477353027</v>
      </c>
      <c r="AE24" s="35">
        <f>'Intermediate calculations'!AO32/1000</f>
        <v>250.16965685889861</v>
      </c>
      <c r="AF24" s="35">
        <f>'Intermediate calculations'!AP32/1000</f>
        <v>257.07032037852389</v>
      </c>
      <c r="AG24" s="35">
        <f>'Intermediate calculations'!AQ32/1000</f>
        <v>264.23840804491471</v>
      </c>
      <c r="AH24" s="35">
        <f>'Intermediate calculations'!AR32/1000</f>
        <v>273.18022860385639</v>
      </c>
      <c r="AI24" s="35">
        <f>'Intermediate calculations'!AS32/1000</f>
        <v>281.65166983080809</v>
      </c>
      <c r="AJ24" s="35">
        <f>'Intermediate calculations'!AT32/1000</f>
        <v>291.15460340704294</v>
      </c>
      <c r="AK24" s="35">
        <f>'Intermediate calculations'!AU32/1000</f>
        <v>301.36977466356848</v>
      </c>
      <c r="AL24" s="35">
        <f>'Intermediate calculations'!AV32/1000</f>
        <v>312.34525808885132</v>
      </c>
      <c r="AM24" s="35">
        <f>'Intermediate calculations'!AW32/1000</f>
        <v>323.7978005258675</v>
      </c>
      <c r="AN24" s="35">
        <f>'Intermediate calculations'!AX32/1000</f>
        <v>335.76741406844917</v>
      </c>
      <c r="AO24" s="35">
        <f>'Intermediate calculations'!AY32/1000</f>
        <v>347.92411389657519</v>
      </c>
      <c r="AP24" s="35">
        <f>'Intermediate calculations'!AZ32/1000</f>
        <v>360.60959044957031</v>
      </c>
      <c r="AQ24" s="35">
        <f>'Intermediate calculations'!BA32/1000</f>
        <v>374.1174596782916</v>
      </c>
      <c r="AR24" s="35">
        <f>'Intermediate calculations'!BB32/1000</f>
        <v>388.33399628230478</v>
      </c>
      <c r="AS24" s="35">
        <f>'Intermediate calculations'!BC32/1000</f>
        <v>403.18431072226781</v>
      </c>
      <c r="AT24" s="35">
        <f>'Intermediate calculations'!BD32/1000</f>
        <v>418.62778279326795</v>
      </c>
      <c r="AU24" s="35">
        <f>'Intermediate calculations'!BE32/1000</f>
        <v>434.7528306457063</v>
      </c>
      <c r="AV24" s="35">
        <f>'Intermediate calculations'!BF32/1000</f>
        <v>451.91717459363059</v>
      </c>
      <c r="AW24" s="35">
        <f>'Intermediate calculations'!BG32/1000</f>
        <v>470.09438617939139</v>
      </c>
      <c r="AX24" s="35">
        <f>'Intermediate calculations'!BH32/1000</f>
        <v>489.16324868842321</v>
      </c>
      <c r="AY24" s="35">
        <f>'Intermediate calculations'!BI32/1000</f>
        <v>508.45521688951447</v>
      </c>
      <c r="AZ24" s="35">
        <f>'Intermediate calculations'!BJ32/1000</f>
        <v>528.72690470162979</v>
      </c>
      <c r="BA24" s="35">
        <f>'Intermediate calculations'!BK32/1000</f>
        <v>550.05314663898605</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234.03337478586238</v>
      </c>
      <c r="P25" s="35">
        <f>'Intermediate calculations'!Z29/1000</f>
        <v>240.80875493069806</v>
      </c>
      <c r="Q25" s="35">
        <f>'Intermediate calculations'!AA29/1000</f>
        <v>245.68888180760007</v>
      </c>
      <c r="R25" s="35">
        <f>'Intermediate calculations'!AB29/1000</f>
        <v>248.53383042109854</v>
      </c>
      <c r="S25" s="35">
        <f>'Intermediate calculations'!AC29/1000</f>
        <v>249.70562043620271</v>
      </c>
      <c r="T25" s="35">
        <f>'Intermediate calculations'!AD29/1000</f>
        <v>252.21459753323072</v>
      </c>
      <c r="U25" s="35">
        <f>'Intermediate calculations'!AE29/1000</f>
        <v>254.13496291730957</v>
      </c>
      <c r="V25" s="35">
        <f>'Intermediate calculations'!AF29/1000</f>
        <v>255.49210926663943</v>
      </c>
      <c r="W25" s="35">
        <f>'Intermediate calculations'!AG29/1000</f>
        <v>227.20980128836507</v>
      </c>
      <c r="X25" s="35">
        <f>'Intermediate calculations'!AH29/1000</f>
        <v>233.44983900512938</v>
      </c>
      <c r="Y25" s="35">
        <f>'Intermediate calculations'!AI29/1000</f>
        <v>239.37297688232692</v>
      </c>
      <c r="Z25" s="35">
        <f>'Intermediate calculations'!AJ29/1000</f>
        <v>245.34698610518157</v>
      </c>
      <c r="AA25" s="35">
        <f>'Intermediate calculations'!AK29/1000</f>
        <v>251.04706883582395</v>
      </c>
      <c r="AB25" s="35">
        <f>'Intermediate calculations'!AL29/1000</f>
        <v>257.03227283911286</v>
      </c>
      <c r="AC25" s="35">
        <f>'Intermediate calculations'!AM29/1000</f>
        <v>264.57757628276136</v>
      </c>
      <c r="AD25" s="35">
        <f>'Intermediate calculations'!AN29/1000</f>
        <v>272.02453765499774</v>
      </c>
      <c r="AE25" s="35">
        <f>'Intermediate calculations'!AO29/1000</f>
        <v>279.87616593108771</v>
      </c>
      <c r="AF25" s="35">
        <f>'Intermediate calculations'!AP29/1000</f>
        <v>288.01365368610038</v>
      </c>
      <c r="AG25" s="35">
        <f>'Intermediate calculations'!AQ29/1000</f>
        <v>296.46649672738522</v>
      </c>
      <c r="AH25" s="35">
        <f>'Intermediate calculations'!AR29/1000</f>
        <v>307.01098351462963</v>
      </c>
      <c r="AI25" s="35">
        <f>'Intermediate calculations'!AS29/1000</f>
        <v>317.00078363393345</v>
      </c>
      <c r="AJ25" s="35">
        <f>'Intermediate calculations'!AT29/1000</f>
        <v>328.20695321362479</v>
      </c>
      <c r="AK25" s="35">
        <f>'Intermediate calculations'!AU29/1000</f>
        <v>340.25301672315925</v>
      </c>
      <c r="AL25" s="35">
        <f>'Intermediate calculations'!AV29/1000</f>
        <v>353.19566516915006</v>
      </c>
      <c r="AM25" s="35">
        <f>'Intermediate calculations'!AW29/1000</f>
        <v>366.70087717955141</v>
      </c>
      <c r="AN25" s="35">
        <f>'Intermediate calculations'!AX29/1000</f>
        <v>380.815836321956</v>
      </c>
      <c r="AO25" s="35">
        <f>'Intermediate calculations'!AY29/1000</f>
        <v>395.15141372134673</v>
      </c>
      <c r="AP25" s="35">
        <f>'Intermediate calculations'!AZ29/1000</f>
        <v>410.11054190125589</v>
      </c>
      <c r="AQ25" s="35">
        <f>'Intermediate calculations'!BA29/1000</f>
        <v>426.03946237860163</v>
      </c>
      <c r="AR25" s="35">
        <f>'Intermediate calculations'!BB29/1000</f>
        <v>442.80406656555215</v>
      </c>
      <c r="AS25" s="35">
        <f>'Intermediate calculations'!BC29/1000</f>
        <v>460.31604227188961</v>
      </c>
      <c r="AT25" s="35">
        <f>'Intermediate calculations'!BD29/1000</f>
        <v>478.52748882557813</v>
      </c>
      <c r="AU25" s="35">
        <f>'Intermediate calculations'!BE29/1000</f>
        <v>497.54267179675645</v>
      </c>
      <c r="AV25" s="35">
        <f>'Intermediate calculations'!BF29/1000</f>
        <v>517.78342666066612</v>
      </c>
      <c r="AW25" s="35">
        <f>'Intermediate calculations'!BG29/1000</f>
        <v>539.21858811705829</v>
      </c>
      <c r="AX25" s="35">
        <f>'Intermediate calculations'!BH29/1000</f>
        <v>561.70521345793452</v>
      </c>
      <c r="AY25" s="35">
        <f>'Intermediate calculations'!BI29/1000</f>
        <v>584.45493231612897</v>
      </c>
      <c r="AZ25" s="35">
        <f>'Intermediate calculations'!BJ29/1000</f>
        <v>608.35996853118047</v>
      </c>
      <c r="BA25" s="35">
        <f>'Intermediate calculations'!BK29/1000</f>
        <v>633.50856940588301</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2858.9630634183195</v>
      </c>
      <c r="P31" s="40">
        <f>'Intermediate calculations'!Z15/1000</f>
        <v>2902.6647977186162</v>
      </c>
      <c r="Q31" s="40">
        <f>'Intermediate calculations'!AA15/1000</f>
        <v>2940.2604927065886</v>
      </c>
      <c r="R31" s="40">
        <f>'Intermediate calculations'!AB15/1000</f>
        <v>2971.2710687341914</v>
      </c>
      <c r="S31" s="40">
        <f>'Intermediate calculations'!AC15/1000</f>
        <v>2997.0496946587309</v>
      </c>
      <c r="T31" s="40">
        <f>'Intermediate calculations'!AD15/1000</f>
        <v>3028.4364166763135</v>
      </c>
      <c r="U31" s="40">
        <f>'Intermediate calculations'!AE15/1000</f>
        <v>3058.0009554790408</v>
      </c>
      <c r="V31" s="40">
        <f>'Intermediate calculations'!AF15/1000</f>
        <v>3085.9090900356164</v>
      </c>
      <c r="W31" s="40">
        <f>'Intermediate calculations'!AG15/1000</f>
        <v>3007.4593118634139</v>
      </c>
      <c r="X31" s="40">
        <f>'Intermediate calculations'!AH15/1000</f>
        <v>3046.8543809662146</v>
      </c>
      <c r="Y31" s="40">
        <f>'Intermediate calculations'!AI15/1000</f>
        <v>3085.2817796587869</v>
      </c>
      <c r="Z31" s="40">
        <f>'Intermediate calculations'!AJ15/1000</f>
        <v>3124.1153876241819</v>
      </c>
      <c r="AA31" s="40">
        <f>'Intermediate calculations'!AK15/1000</f>
        <v>3162.1608497900656</v>
      </c>
      <c r="AB31" s="40">
        <f>'Intermediate calculations'!AL15/1000</f>
        <v>3201.4312584190734</v>
      </c>
      <c r="AC31" s="40">
        <f>'Intermediate calculations'!AM15/1000</f>
        <v>3243.9157622526923</v>
      </c>
      <c r="AD31" s="40">
        <f>'Intermediate calculations'!AN15/1000</f>
        <v>3286.2196070544765</v>
      </c>
      <c r="AE31" s="40">
        <f>'Intermediate calculations'!AO15/1000</f>
        <v>3330.104532159512</v>
      </c>
      <c r="AF31" s="40">
        <f>'Intermediate calculations'!AP15/1000</f>
        <v>3375.1922813926303</v>
      </c>
      <c r="AG31" s="40">
        <f>'Intermediate calculations'!AQ15/1000</f>
        <v>3421.5642865475274</v>
      </c>
      <c r="AH31" s="40">
        <f>'Intermediate calculations'!AR15/1000</f>
        <v>3473.4857107183889</v>
      </c>
      <c r="AI31" s="40">
        <f>'Intermediate calculations'!AS15/1000</f>
        <v>3523.5336494578596</v>
      </c>
      <c r="AJ31" s="40">
        <f>'Intermediate calculations'!AT15/1000</f>
        <v>3578.0607725959012</v>
      </c>
      <c r="AK31" s="40">
        <f>'Intermediate calculations'!AU15/1000</f>
        <v>3635.7609789638714</v>
      </c>
      <c r="AL31" s="40">
        <f>'Intermediate calculations'!AV15/1000</f>
        <v>3696.7888478188675</v>
      </c>
      <c r="AM31" s="40">
        <f>'Intermediate calculations'!AW15/1000</f>
        <v>3757.9095850414365</v>
      </c>
      <c r="AN31" s="40">
        <f>'Intermediate calculations'!AX15/1000</f>
        <v>3821.3003211286291</v>
      </c>
      <c r="AO31" s="40">
        <f>'Intermediate calculations'!AY15/1000</f>
        <v>3885.6093910951568</v>
      </c>
      <c r="AP31" s="40">
        <f>'Intermediate calculations'!AZ15/1000</f>
        <v>3952.2381659081029</v>
      </c>
      <c r="AQ31" s="40">
        <f>'Intermediate calculations'!BA15/1000</f>
        <v>4022.4334372774501</v>
      </c>
      <c r="AR31" s="40">
        <f>'Intermediate calculations'!BB15/1000</f>
        <v>4093.8041859903942</v>
      </c>
      <c r="AS31" s="40">
        <f>'Intermediate calculations'!BC15/1000</f>
        <v>4167.9157288857068</v>
      </c>
      <c r="AT31" s="40">
        <f>'Intermediate calculations'!BD15/1000</f>
        <v>4244.6203595273009</v>
      </c>
      <c r="AU31" s="40">
        <f>'Intermediate calculations'!BE15/1000</f>
        <v>4324.2687504435862</v>
      </c>
      <c r="AV31" s="40">
        <f>'Intermediate calculations'!BF15/1000</f>
        <v>4408.4294630796394</v>
      </c>
      <c r="AW31" s="40">
        <f>'Intermediate calculations'!BG15/1000</f>
        <v>4494.9087059150852</v>
      </c>
      <c r="AX31" s="40">
        <f>'Intermediate calculations'!BH15/1000</f>
        <v>4585.2485390325428</v>
      </c>
      <c r="AY31" s="40">
        <f>'Intermediate calculations'!BI15/1000</f>
        <v>4676.5853148044525</v>
      </c>
      <c r="AZ31" s="40">
        <f>'Intermediate calculations'!BJ15/1000</f>
        <v>4772.107088886597</v>
      </c>
      <c r="BA31" s="40">
        <f>'Intermediate calculations'!BK15/1000</f>
        <v>4872.1811948307122</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1955.2860377350801</v>
      </c>
      <c r="P32" s="40">
        <f>'Intermediate calculations'!Z12/1000</f>
        <v>1995.2272124915642</v>
      </c>
      <c r="Q32" s="40">
        <f>'Intermediate calculations'!AA12/1000</f>
        <v>2029.5877761545007</v>
      </c>
      <c r="R32" s="40">
        <f>'Intermediate calculations'!AB12/1000</f>
        <v>2057.9298741569901</v>
      </c>
      <c r="S32" s="40">
        <f>'Intermediate calculations'!AC12/1000</f>
        <v>2081.4902343925573</v>
      </c>
      <c r="T32" s="40">
        <f>'Intermediate calculations'!AD12/1000</f>
        <v>2110.1761108047654</v>
      </c>
      <c r="U32" s="40">
        <f>'Intermediate calculations'!AE12/1000</f>
        <v>2137.196603922966</v>
      </c>
      <c r="V32" s="40">
        <f>'Intermediate calculations'!AF12/1000</f>
        <v>2162.7032273396044</v>
      </c>
      <c r="W32" s="40">
        <f>'Intermediate calculations'!AG12/1000</f>
        <v>2091.0040980086646</v>
      </c>
      <c r="X32" s="40">
        <f>'Intermediate calculations'!AH12/1000</f>
        <v>2127.0091986018474</v>
      </c>
      <c r="Y32" s="40">
        <f>'Intermediate calculations'!AI12/1000</f>
        <v>2162.1298973839712</v>
      </c>
      <c r="Z32" s="40">
        <f>'Intermediate calculations'!AJ12/1000</f>
        <v>2197.6218508957586</v>
      </c>
      <c r="AA32" s="40">
        <f>'Intermediate calculations'!AK12/1000</f>
        <v>2232.3934790104922</v>
      </c>
      <c r="AB32" s="40">
        <f>'Intermediate calculations'!AL12/1000</f>
        <v>2268.2846462358411</v>
      </c>
      <c r="AC32" s="40">
        <f>'Intermediate calculations'!AM12/1000</f>
        <v>2307.1133339121925</v>
      </c>
      <c r="AD32" s="40">
        <f>'Intermediate calculations'!AN12/1000</f>
        <v>2345.7769083710168</v>
      </c>
      <c r="AE32" s="40">
        <f>'Intermediate calculations'!AO12/1000</f>
        <v>2385.8855102574075</v>
      </c>
      <c r="AF32" s="40">
        <f>'Intermediate calculations'!AP12/1000</f>
        <v>2427.0934325591152</v>
      </c>
      <c r="AG32" s="40">
        <f>'Intermediate calculations'!AQ12/1000</f>
        <v>2469.4750998168338</v>
      </c>
      <c r="AH32" s="40">
        <f>'Intermediate calculations'!AR12/1000</f>
        <v>2516.9286553705733</v>
      </c>
      <c r="AI32" s="40">
        <f>'Intermediate calculations'!AS12/1000</f>
        <v>2562.6699399992121</v>
      </c>
      <c r="AJ32" s="40">
        <f>'Intermediate calculations'!AT12/1000</f>
        <v>2612.5049726150701</v>
      </c>
      <c r="AK32" s="40">
        <f>'Intermediate calculations'!AU12/1000</f>
        <v>2665.2400428114188</v>
      </c>
      <c r="AL32" s="40">
        <f>'Intermediate calculations'!AV12/1000</f>
        <v>2721.0164282107653</v>
      </c>
      <c r="AM32" s="40">
        <f>'Intermediate calculations'!AW12/1000</f>
        <v>2776.8776906008761</v>
      </c>
      <c r="AN32" s="40">
        <f>'Intermediate calculations'!AX12/1000</f>
        <v>2834.8136171387746</v>
      </c>
      <c r="AO32" s="40">
        <f>'Intermediate calculations'!AY12/1000</f>
        <v>2893.5888543938931</v>
      </c>
      <c r="AP32" s="40">
        <f>'Intermediate calculations'!AZ12/1000</f>
        <v>2954.4841845500755</v>
      </c>
      <c r="AQ32" s="40">
        <f>'Intermediate calculations'!BA12/1000</f>
        <v>3018.6391121686552</v>
      </c>
      <c r="AR32" s="40">
        <f>'Intermediate calculations'!BB12/1000</f>
        <v>3083.8683666247066</v>
      </c>
      <c r="AS32" s="40">
        <f>'Intermediate calculations'!BC12/1000</f>
        <v>3151.6025683365656</v>
      </c>
      <c r="AT32" s="40">
        <f>'Intermediate calculations'!BD12/1000</f>
        <v>3221.7067210925052</v>
      </c>
      <c r="AU32" s="40">
        <f>'Intermediate calculations'!BE12/1000</f>
        <v>3294.5013218467948</v>
      </c>
      <c r="AV32" s="40">
        <f>'Intermediate calculations'!BF12/1000</f>
        <v>3371.4199564238224</v>
      </c>
      <c r="AW32" s="40">
        <f>'Intermediate calculations'!BG12/1000</f>
        <v>3450.457610333945</v>
      </c>
      <c r="AX32" s="40">
        <f>'Intermediate calculations'!BH12/1000</f>
        <v>3533.0236484966804</v>
      </c>
      <c r="AY32" s="40">
        <f>'Intermediate calculations'!BI12/1000</f>
        <v>3616.5008418211314</v>
      </c>
      <c r="AZ32" s="40">
        <f>'Intermediate calculations'!BJ12/1000</f>
        <v>3703.802911927728</v>
      </c>
      <c r="BA32" s="40">
        <f>'Intermediate calculations'!BK12/1000</f>
        <v>3795.2655831033589</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138.73196958092964</v>
      </c>
      <c r="P37">
        <f>'Intermediate calculations'!Z27/1000</f>
        <v>141.02071465208027</v>
      </c>
      <c r="Q37">
        <f>'Intermediate calculations'!AA27/1000</f>
        <v>143.93267744603483</v>
      </c>
      <c r="R37">
        <f>'Intermediate calculations'!AB27/1000</f>
        <v>147.50803080173714</v>
      </c>
      <c r="S37">
        <f>'Intermediate calculations'!AC27/1000</f>
        <v>151.66631114682832</v>
      </c>
      <c r="T37">
        <f>'Intermediate calculations'!AD27/1000</f>
        <v>155.65332886142539</v>
      </c>
      <c r="U37">
        <f>'Intermediate calculations'!AE27/1000</f>
        <v>159.84921783110099</v>
      </c>
      <c r="V37">
        <f>'Intermediate calculations'!AF27/1000</f>
        <v>164.26296757654774</v>
      </c>
      <c r="W37">
        <f>'Intermediate calculations'!AG27/1000</f>
        <v>176.17912185847717</v>
      </c>
      <c r="X37">
        <f>'Intermediate calculations'!AH27/1000</f>
        <v>178.11074880991927</v>
      </c>
      <c r="Y37">
        <f>'Intermediate calculations'!AI27/1000</f>
        <v>180.15758898855199</v>
      </c>
      <c r="Z37">
        <f>'Intermediate calculations'!AJ27/1000</f>
        <v>182.23773787891403</v>
      </c>
      <c r="AA37">
        <f>'Intermediate calculations'!AK27/1000</f>
        <v>184.42745084474888</v>
      </c>
      <c r="AB37">
        <f>'Intermediate calculations'!AL27/1000</f>
        <v>186.58666821648706</v>
      </c>
      <c r="AC37">
        <f>'Intermediate calculations'!AM27/1000</f>
        <v>187.85867397470059</v>
      </c>
      <c r="AD37">
        <f>'Intermediate calculations'!AN27/1000</f>
        <v>189.19113712220744</v>
      </c>
      <c r="AE37">
        <f>'Intermediate calculations'!AO27/1000</f>
        <v>190.4478033887402</v>
      </c>
      <c r="AF37">
        <f>'Intermediate calculations'!AP27/1000</f>
        <v>191.66867204531476</v>
      </c>
      <c r="AG37">
        <f>'Intermediate calculations'!AQ27/1000</f>
        <v>192.84123636055671</v>
      </c>
      <c r="AH37">
        <f>'Intermediate calculations'!AR27/1000</f>
        <v>193.08041011441927</v>
      </c>
      <c r="AI37">
        <f>'Intermediate calculations'!AS27/1000</f>
        <v>193.48413629681596</v>
      </c>
      <c r="AJ37">
        <f>'Intermediate calculations'!AT27/1000</f>
        <v>193.60359060491538</v>
      </c>
      <c r="AK37">
        <f>'Intermediate calculations'!AU27/1000</f>
        <v>193.54332656072799</v>
      </c>
      <c r="AL37">
        <f>'Intermediate calculations'!AV27/1000</f>
        <v>193.27890707874593</v>
      </c>
      <c r="AM37">
        <f>'Intermediate calculations'!AW27/1000</f>
        <v>192.47441555514945</v>
      </c>
      <c r="AN37">
        <f>'Intermediate calculations'!AX27/1000</f>
        <v>191.5325137330249</v>
      </c>
      <c r="AO37">
        <f>'Intermediate calculations'!AY27/1000</f>
        <v>190.56092520920865</v>
      </c>
      <c r="AP37">
        <f>'Intermediate calculations'!AZ27/1000</f>
        <v>189.44846812341814</v>
      </c>
      <c r="AQ37">
        <f>'Intermediate calculations'!BA27/1000</f>
        <v>188.10839770087887</v>
      </c>
      <c r="AR37">
        <f>'Intermediate calculations'!BB27/1000</f>
        <v>186.18029803124881</v>
      </c>
      <c r="AS37">
        <f>'Intermediate calculations'!BC27/1000</f>
        <v>184.07519160138793</v>
      </c>
      <c r="AT37">
        <f>'Intermediate calculations'!BD27/1000</f>
        <v>181.81019616059888</v>
      </c>
      <c r="AU37">
        <f>'Intermediate calculations'!BE27/1000</f>
        <v>179.35407271717398</v>
      </c>
      <c r="AV37">
        <f>'Intermediate calculations'!BF27/1000</f>
        <v>176.61137189048765</v>
      </c>
      <c r="AW37">
        <f>'Intermediate calculations'!BG27/1000</f>
        <v>173.16006762642232</v>
      </c>
      <c r="AX37">
        <f>'Intermediate calculations'!BH27/1000</f>
        <v>169.46068863355197</v>
      </c>
      <c r="AY37">
        <f>'Intermediate calculations'!BI27/1000</f>
        <v>165.70563028968681</v>
      </c>
      <c r="AZ37">
        <f>'Intermediate calculations'!BJ27/1000</f>
        <v>161.66624439806759</v>
      </c>
      <c r="BA37">
        <f>'Intermediate calculations'!BK27/1000</f>
        <v>157.33065627801756</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162.90846410718297</v>
      </c>
      <c r="P38">
        <f>'Intermediate calculations'!Z19/1000</f>
        <v>164.69145916399916</v>
      </c>
      <c r="Q38">
        <f>'Intermediate calculations'!AA19/1000</f>
        <v>166.95995788528467</v>
      </c>
      <c r="R38">
        <f>'Intermediate calculations'!AB19/1000</f>
        <v>169.74525601216763</v>
      </c>
      <c r="S38">
        <f>'Intermediate calculations'!AC19/1000</f>
        <v>172.98467021937171</v>
      </c>
      <c r="T38">
        <f>'Intermediate calculations'!AD19/1000</f>
        <v>176.09066614970544</v>
      </c>
      <c r="U38">
        <f>'Intermediate calculations'!AE19/1000</f>
        <v>179.35937850486528</v>
      </c>
      <c r="V38">
        <f>'Intermediate calculations'!AF19/1000</f>
        <v>182.79781036752749</v>
      </c>
      <c r="W38">
        <f>'Intermediate calculations'!AG19/1000</f>
        <v>192.08082071618912</v>
      </c>
      <c r="X38">
        <f>'Intermediate calculations'!AH19/1000</f>
        <v>193.58561098289312</v>
      </c>
      <c r="Y38">
        <f>'Intermediate calculations'!AI19/1000</f>
        <v>195.18015550713767</v>
      </c>
      <c r="Z38">
        <f>'Intermediate calculations'!AJ19/1000</f>
        <v>196.80064842952885</v>
      </c>
      <c r="AA38">
        <f>'Intermediate calculations'!AK19/1000</f>
        <v>198.50649476564661</v>
      </c>
      <c r="AB38">
        <f>'Intermediate calculations'!AL19/1000</f>
        <v>200.18858419925286</v>
      </c>
      <c r="AC38">
        <f>'Intermediate calculations'!AM19/1000</f>
        <v>201.17951150160914</v>
      </c>
      <c r="AD38">
        <f>'Intermediate calculations'!AN19/1000</f>
        <v>202.21753676503442</v>
      </c>
      <c r="AE38">
        <f>'Intermediate calculations'!AO19/1000</f>
        <v>203.19651418350645</v>
      </c>
      <c r="AF38">
        <f>'Intermediate calculations'!AP19/1000</f>
        <v>204.14760428398671</v>
      </c>
      <c r="AG38">
        <f>'Intermediate calculations'!AQ19/1000</f>
        <v>205.06106398040643</v>
      </c>
      <c r="AH38">
        <f>'Intermediate calculations'!AR19/1000</f>
        <v>205.24738688121022</v>
      </c>
      <c r="AI38">
        <f>'Intermediate calculations'!AS19/1000</f>
        <v>205.5619006278892</v>
      </c>
      <c r="AJ38">
        <f>'Intermediate calculations'!AT19/1000</f>
        <v>205.65495880354243</v>
      </c>
      <c r="AK38">
        <f>'Intermediate calculations'!AU19/1000</f>
        <v>205.60801146360308</v>
      </c>
      <c r="AL38">
        <f>'Intermediate calculations'!AV19/1000</f>
        <v>205.40202144958073</v>
      </c>
      <c r="AM38">
        <f>'Intermediate calculations'!AW19/1000</f>
        <v>204.77530053255788</v>
      </c>
      <c r="AN38">
        <f>'Intermediate calculations'!AX19/1000</f>
        <v>204.0415332318554</v>
      </c>
      <c r="AO38">
        <f>'Intermediate calculations'!AY19/1000</f>
        <v>203.28463917796549</v>
      </c>
      <c r="AP38">
        <f>'Intermediate calculations'!AZ19/1000</f>
        <v>202.41800465851352</v>
      </c>
      <c r="AQ38">
        <f>'Intermediate calculations'!BA19/1000</f>
        <v>201.37405311961544</v>
      </c>
      <c r="AR38">
        <f>'Intermediate calculations'!BB19/1000</f>
        <v>199.87201070199001</v>
      </c>
      <c r="AS38">
        <f>'Intermediate calculations'!BC19/1000</f>
        <v>198.23207517320392</v>
      </c>
      <c r="AT38">
        <f>'Intermediate calculations'!BD19/1000</f>
        <v>196.46758172850244</v>
      </c>
      <c r="AU38">
        <f>'Intermediate calculations'!BE19/1000</f>
        <v>194.55419433828715</v>
      </c>
      <c r="AV38">
        <f>'Intermediate calculations'!BF19/1000</f>
        <v>192.41755532245782</v>
      </c>
      <c r="AW38">
        <f>'Intermediate calculations'!BG19/1000</f>
        <v>189.72889483336999</v>
      </c>
      <c r="AX38">
        <f>'Intermediate calculations'!BH19/1000</f>
        <v>186.84697734036516</v>
      </c>
      <c r="AY38">
        <f>'Intermediate calculations'!BI19/1000</f>
        <v>183.9216841089079</v>
      </c>
      <c r="AZ38">
        <f>'Intermediate calculations'!BJ19/1000</f>
        <v>180.77489193527825</v>
      </c>
      <c r="BA38">
        <f>'Intermediate calculations'!BK19/1000</f>
        <v>177.39735011820116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sheetPr>
  <dimension ref="A1:AN232"/>
  <sheetViews>
    <sheetView workbookViewId="0"/>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798</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780</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773</v>
      </c>
      <c r="B11" s="75" t="s">
        <v>781</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754</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782</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755</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782</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756</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782</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774</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772</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782</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757</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782</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758</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782</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775</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759</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760</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782</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776</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761</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782</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762</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782</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777</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763</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782</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764</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782</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778</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765</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782</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766</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782</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779</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767</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782</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768</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782</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769</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782</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770</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782</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BT98"/>
  <sheetViews>
    <sheetView workbookViewId="0"/>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I2" s="11"/>
      <c r="AJ2" s="11"/>
      <c r="AK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0">AT11-AS11</f>
        <v>-254273.26431090012</v>
      </c>
      <c r="AU4" s="89">
        <f t="shared" si="0"/>
        <v>-250556.95192568377</v>
      </c>
      <c r="AV4" s="89">
        <f t="shared" si="0"/>
        <v>-248301.49907598272</v>
      </c>
      <c r="AW4" s="89">
        <f>AW11-AV11</f>
        <v>-326089.19534210861</v>
      </c>
      <c r="AX4" s="89">
        <f t="shared" si="0"/>
        <v>-302293.05613807589</v>
      </c>
      <c r="AY4" s="89">
        <f t="shared" si="0"/>
        <v>-318804.88833005354</v>
      </c>
      <c r="AZ4" s="89">
        <f t="shared" si="0"/>
        <v>-325473.99385625124</v>
      </c>
      <c r="BA4" s="15">
        <f>BA8/'Intermediate calculations'!AV8</f>
        <v>3.3117360782666441</v>
      </c>
      <c r="BB4" s="15">
        <f>BB8/'Intermediate calculations'!AW8</f>
        <v>3.2056868310064721</v>
      </c>
      <c r="BC4" s="15">
        <f>BC8/'Intermediate calculations'!AX8</f>
        <v>3.1024742442980195</v>
      </c>
      <c r="BD4" s="15">
        <f>BD8/'Intermediate calculations'!AY8</f>
        <v>3.0019786483850948</v>
      </c>
      <c r="BE4" s="15">
        <f>BE8/'Intermediate calculations'!AZ8</f>
        <v>2.9040885334876916</v>
      </c>
      <c r="BF4" s="15">
        <f>BF8/'Intermediate calculations'!BA8</f>
        <v>2.8086998048111282</v>
      </c>
      <c r="BG4" s="15">
        <f>BG8/'Intermediate calculations'!BB8</f>
        <v>2.7157151216098097</v>
      </c>
      <c r="BH4" s="15">
        <f>BH8/'Intermediate calculations'!BC8</f>
        <v>2.6250433091127752</v>
      </c>
      <c r="BI4" s="15">
        <f>BI8/'Intermediate calculations'!BD8</f>
        <v>2.536598833824967</v>
      </c>
      <c r="BJ4" s="15">
        <f>BJ8/'Intermediate calculations'!BE8</f>
        <v>2.4503013341331932</v>
      </c>
      <c r="BK4" s="15">
        <f>BK8/'Intermediate calculations'!BF8</f>
        <v>2.3660751993240647</v>
      </c>
      <c r="BL4" s="15">
        <f>BL8/'Intermediate calculations'!BG8</f>
        <v>2.2838491911065386</v>
      </c>
      <c r="BM4" s="15">
        <f>BM8/'Intermediate calculations'!BH8</f>
        <v>2.2035561025588808</v>
      </c>
      <c r="BN4" s="15">
        <f>BN8/'Intermediate calculations'!BI8</f>
        <v>2.1251324501169888</v>
      </c>
      <c r="BO4" s="15">
        <f>BO8/'Intermediate calculations'!BJ8</f>
        <v>2.0485181948107125</v>
      </c>
      <c r="BP4" s="15">
        <f>BP8/'Intermediate calculations'!BK8</f>
        <v>1.9736564894552251</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v>487746.14676082286</v>
      </c>
      <c r="I5" s="43">
        <v>561522.50537304278</v>
      </c>
      <c r="J5" s="43">
        <v>485789.62235185754</v>
      </c>
      <c r="K5" s="43">
        <v>515225.4221676389</v>
      </c>
      <c r="L5" s="43">
        <v>477963.52471599629</v>
      </c>
      <c r="M5" s="43">
        <v>511312.37334970833</v>
      </c>
      <c r="N5" s="43">
        <v>513268.89775867364</v>
      </c>
      <c r="O5" s="43">
        <v>494824.80810561875</v>
      </c>
      <c r="P5" s="43">
        <v>488955.23487872281</v>
      </c>
      <c r="Q5" s="43">
        <v>480293.76727049437</v>
      </c>
      <c r="R5" s="43">
        <v>618437.58059564023</v>
      </c>
      <c r="S5" s="43">
        <v>616481.05618667486</v>
      </c>
      <c r="T5" s="43">
        <v>537582.56063862459</v>
      </c>
      <c r="U5" s="43">
        <v>488955.23487872281</v>
      </c>
      <c r="V5" s="43">
        <v>472093.95148910041</v>
      </c>
      <c r="W5" s="43">
        <v>505442.80012281239</v>
      </c>
      <c r="X5" s="43">
        <v>494451.08996008604</v>
      </c>
      <c r="Y5" s="43">
        <v>490911.75928768812</v>
      </c>
      <c r="Z5" s="43">
        <v>601202.57906048512</v>
      </c>
      <c r="AA5" s="43">
        <v>616107.33804114221</v>
      </c>
      <c r="AB5" s="43">
        <v>616107.33804114221</v>
      </c>
      <c r="AC5" s="43">
        <v>593750.19957015652</v>
      </c>
      <c r="AD5" s="24">
        <f>'Intermediate calculations'!Y15*'Intermediate calculations'!Y16*Constants!$H$18</f>
        <v>590736.42475273379</v>
      </c>
      <c r="AE5" s="24">
        <f>'Intermediate calculations'!Z15*'Intermediate calculations'!Z16*Constants!$H$18</f>
        <v>594706.64800449705</v>
      </c>
      <c r="AF5" s="24">
        <f>'Intermediate calculations'!AA15*'Intermediate calculations'!AA16*Constants!$H$18</f>
        <v>597594.95284798171</v>
      </c>
      <c r="AG5" s="24">
        <f>'Intermediate calculations'!AB15*'Intermediate calculations'!AB16*Constants!$H$18</f>
        <v>599310.69162041415</v>
      </c>
      <c r="AH5" s="24">
        <f>'Intermediate calculations'!AC15*'Intermediate calculations'!AC16*Constants!$H$18</f>
        <v>600133.68975727772</v>
      </c>
      <c r="AI5" s="24">
        <f>'Intermediate calculations'!AD15*'Intermediate calculations'!AD16*Constants!$H$18</f>
        <v>602223.07622392778</v>
      </c>
      <c r="AJ5" s="24">
        <f>'Intermediate calculations'!AE15*'Intermediate calculations'!AE16*Constants!$H$18</f>
        <v>604072.41215424694</v>
      </c>
      <c r="AK5" s="24">
        <f>'Intermediate calculations'!AF15*'Intermediate calculations'!AF16*Constants!$H$18</f>
        <v>605708.01958657883</v>
      </c>
      <c r="AL5" s="24">
        <f>'Intermediate calculations'!AG15*'Intermediate calculations'!AG16*Constants!$H$18</f>
        <v>586699.00114039995</v>
      </c>
      <c r="AM5" s="24">
        <f>'Intermediate calculations'!AH15*'Intermediate calculations'!AH16*Constants!$H$18</f>
        <v>590881.90450770105</v>
      </c>
      <c r="AN5" s="24">
        <f>'Intermediate calculations'!AI15*'Intermediate calculations'!AI16*Constants!$H$18</f>
        <v>594932.48599788314</v>
      </c>
      <c r="AO5" s="24">
        <f>'Intermediate calculations'!AJ15*'Intermediate calculations'!AJ16*Constants!$H$18</f>
        <v>599111.32641193049</v>
      </c>
      <c r="AP5" s="24">
        <f>'Intermediate calculations'!AK15*'Intermediate calculations'!AK16*Constants!$H$18</f>
        <v>603184.02020514838</v>
      </c>
      <c r="AQ5" s="24">
        <f>'Intermediate calculations'!AL15*'Intermediate calculations'!AL16*Constants!$H$18</f>
        <v>607530.25545851875</v>
      </c>
      <c r="AR5" s="24">
        <f>'Intermediate calculations'!AM15*'Intermediate calculations'!AM16*Constants!$H$18</f>
        <v>612517.9451787431</v>
      </c>
      <c r="AS5" s="24">
        <f>'Intermediate calculations'!AN15*'Intermediate calculations'!AN16*Constants!$H$18</f>
        <v>617496.76279158134</v>
      </c>
      <c r="AT5" s="24">
        <f>'Intermediate calculations'!AO15*'Intermediate calculations'!AO16*Constants!$H$18</f>
        <v>622793.74664998241</v>
      </c>
      <c r="AU5" s="24">
        <f>'Intermediate calculations'!AP15*'Intermediate calculations'!AP16*Constants!$H$18</f>
        <v>628331.79530365556</v>
      </c>
      <c r="AV5" s="24">
        <f>'Intermediate calculations'!AQ15*'Intermediate calculations'!AQ16*Constants!$H$18</f>
        <v>634120.78772449074</v>
      </c>
      <c r="AW5" s="24">
        <f>'Intermediate calculations'!AR15*'Intermediate calculations'!AR16*Constants!$H$18</f>
        <v>640942.75261046365</v>
      </c>
      <c r="AX5" s="24">
        <f>'Intermediate calculations'!AS15*'Intermediate calculations'!AS16*Constants!$H$18</f>
        <v>647419.15614654322</v>
      </c>
      <c r="AY5" s="24">
        <f>'Intermediate calculations'!AT15*'Intermediate calculations'!AT16*Constants!$H$18</f>
        <v>654715.61900547543</v>
      </c>
      <c r="AZ5" s="24">
        <f>'Intermediate calculations'!AU15*'Intermediate calculations'!AU16*Constants!$H$18</f>
        <v>662583.10387904302</v>
      </c>
      <c r="BA5" s="24">
        <f>'Intermediate calculations'!AV15*'Intermediate calculations'!AV16*Constants!$H$18</f>
        <v>671042.12339061557</v>
      </c>
      <c r="BB5" s="24">
        <f>'Intermediate calculations'!AW15*'Intermediate calculations'!AW16*Constants!$H$18</f>
        <v>679500.33225976303</v>
      </c>
      <c r="BC5" s="24">
        <f>'Intermediate calculations'!AX15*'Intermediate calculations'!AX16*Constants!$H$18</f>
        <v>688349.52428310411</v>
      </c>
      <c r="BD5" s="24">
        <f>'Intermediate calculations'!AY15*'Intermediate calculations'!AY16*Constants!$H$18</f>
        <v>697342.4300649456</v>
      </c>
      <c r="BE5" s="24">
        <f>'Intermediate calculations'!AZ15*'Intermediate calculations'!AZ16*Constants!$H$18</f>
        <v>706727.84351692966</v>
      </c>
      <c r="BF5" s="24">
        <f>'Intermediate calculations'!BA15*'Intermediate calculations'!BA16*Constants!$H$18</f>
        <v>716723.56141535612</v>
      </c>
      <c r="BG5" s="24">
        <f>'Intermediate calculations'!BB15*'Intermediate calculations'!BB16*Constants!$H$18</f>
        <v>726898.57336529077</v>
      </c>
      <c r="BH5" s="24">
        <f>'Intermediate calculations'!BC15*'Intermediate calculations'!BC16*Constants!$H$18</f>
        <v>737528.0704263472</v>
      </c>
      <c r="BI5" s="24">
        <f>'Intermediate calculations'!BD15*'Intermediate calculations'!BD16*Constants!$H$18</f>
        <v>748581.51092023926</v>
      </c>
      <c r="BJ5" s="24">
        <f>'Intermediate calculations'!BE15*'Intermediate calculations'!BE16*Constants!$H$18</f>
        <v>760116.50635993911</v>
      </c>
      <c r="BK5" s="24">
        <f>'Intermediate calculations'!BF15*'Intermediate calculations'!BF16*Constants!$H$18</f>
        <v>772403.43695396837</v>
      </c>
      <c r="BL5" s="24">
        <f>'Intermediate calculations'!BG15*'Intermediate calculations'!BG16*Constants!$H$18</f>
        <v>785052.27098934946</v>
      </c>
      <c r="BM5" s="24">
        <f>'Intermediate calculations'!BH15*'Intermediate calculations'!BH16*Constants!$H$18</f>
        <v>798328.49008582102</v>
      </c>
      <c r="BN5" s="24">
        <f>'Intermediate calculations'!BI15*'Intermediate calculations'!BI16*Constants!$H$18</f>
        <v>811729.68620597897</v>
      </c>
      <c r="BO5" s="24">
        <f>'Intermediate calculations'!BJ15*'Intermediate calculations'!BJ16*Constants!$H$18</f>
        <v>825806.90804413822</v>
      </c>
      <c r="BP5" s="24">
        <f>'Intermediate calculations'!BK15*'Intermediate calculations'!BK16*Constants!$H$18</f>
        <v>840617.99710661627</v>
      </c>
    </row>
    <row r="6" spans="1:72" s="23" customFormat="1" x14ac:dyDescent="0.25">
      <c r="A6" s="23" t="str">
        <f t="shared" ref="A6:A22" si="1">A5</f>
        <v>3A Livestock</v>
      </c>
      <c r="C6" s="23" t="str">
        <f>$C$5</f>
        <v>3A1ai Dairy cattle</v>
      </c>
      <c r="D6" t="str">
        <f>'IPCC Categories'!$F$40</f>
        <v>Pasture</v>
      </c>
      <c r="E6" s="23" t="str">
        <f>E5</f>
        <v>Population</v>
      </c>
      <c r="F6" s="23" t="str">
        <f>F5</f>
        <v>Head</v>
      </c>
      <c r="H6" s="43">
        <v>399733.85323917714</v>
      </c>
      <c r="I6" s="43">
        <v>460197.49462695734</v>
      </c>
      <c r="J6" s="43">
        <v>398130.37764814246</v>
      </c>
      <c r="K6" s="43">
        <v>422254.57783236104</v>
      </c>
      <c r="L6" s="43">
        <v>391716.47528400371</v>
      </c>
      <c r="M6" s="43">
        <v>419047.62665029167</v>
      </c>
      <c r="N6" s="43">
        <v>420651.10224132636</v>
      </c>
      <c r="O6" s="43">
        <v>405535.19189438137</v>
      </c>
      <c r="P6" s="43">
        <v>400724.76512127731</v>
      </c>
      <c r="Q6" s="43">
        <v>393626.23272950563</v>
      </c>
      <c r="R6" s="43">
        <v>506842.41940435988</v>
      </c>
      <c r="S6" s="43">
        <v>505238.9438133252</v>
      </c>
      <c r="T6" s="43">
        <v>440577.43936137547</v>
      </c>
      <c r="U6" s="43">
        <v>400724.76512127731</v>
      </c>
      <c r="V6" s="43">
        <v>386906.04851089959</v>
      </c>
      <c r="W6" s="43">
        <v>414237.19987718761</v>
      </c>
      <c r="X6" s="43">
        <v>405228.91003991402</v>
      </c>
      <c r="Y6" s="43">
        <v>402328.24071231199</v>
      </c>
      <c r="Z6" s="43">
        <v>492717.42093951488</v>
      </c>
      <c r="AA6" s="43">
        <v>504932.66195885779</v>
      </c>
      <c r="AB6" s="43">
        <v>504932.66195885779</v>
      </c>
      <c r="AC6" s="43">
        <v>486609.80042984337</v>
      </c>
      <c r="AD6" s="24">
        <f>'Intermediate calculations'!Y15*'Intermediate calculations'!Y16*Constants!$H$19</f>
        <v>489467.3233665509</v>
      </c>
      <c r="AE6" s="24">
        <f>'Intermediate calculations'!Z15*'Intermediate calculations'!Z16*Constants!$H$19</f>
        <v>492756.93691801187</v>
      </c>
      <c r="AF6" s="24">
        <f>'Intermediate calculations'!AA15*'Intermediate calculations'!AA16*Constants!$H$19</f>
        <v>495150.10378832772</v>
      </c>
      <c r="AG6" s="24">
        <f>'Intermediate calculations'!AB15*'Intermediate calculations'!AB16*Constants!$H$19</f>
        <v>496571.71591405745</v>
      </c>
      <c r="AH6" s="24">
        <f>'Intermediate calculations'!AC15*'Intermediate calculations'!AC16*Constants!$H$19</f>
        <v>497253.62865603011</v>
      </c>
      <c r="AI6" s="24">
        <f>'Intermediate calculations'!AD15*'Intermediate calculations'!AD16*Constants!$H$19</f>
        <v>498984.83458554017</v>
      </c>
      <c r="AJ6" s="24">
        <f>'Intermediate calculations'!AE15*'Intermediate calculations'!AE16*Constants!$H$19</f>
        <v>500517.1414992332</v>
      </c>
      <c r="AK6" s="24">
        <f>'Intermediate calculations'!AF15*'Intermediate calculations'!AF16*Constants!$H$19</f>
        <v>501872.35908602242</v>
      </c>
      <c r="AL6" s="24">
        <f>'Intermediate calculations'!AG15*'Intermediate calculations'!AG16*Constants!$H$19</f>
        <v>486122.02951633139</v>
      </c>
      <c r="AM6" s="24">
        <f>'Intermediate calculations'!AH15*'Intermediate calculations'!AH16*Constants!$H$19</f>
        <v>489587.86373495229</v>
      </c>
      <c r="AN6" s="24">
        <f>'Intermediate calculations'!AI15*'Intermediate calculations'!AI16*Constants!$H$19</f>
        <v>492944.05982681748</v>
      </c>
      <c r="AO6" s="24">
        <f>'Intermediate calculations'!AJ15*'Intermediate calculations'!AJ16*Constants!$H$19</f>
        <v>496406.52759845671</v>
      </c>
      <c r="AP6" s="24">
        <f>'Intermediate calculations'!AK15*'Intermediate calculations'!AK16*Constants!$H$19</f>
        <v>499781.04531283723</v>
      </c>
      <c r="AQ6" s="24">
        <f>'Intermediate calculations'!AL15*'Intermediate calculations'!AL16*Constants!$H$19</f>
        <v>503382.21166562982</v>
      </c>
      <c r="AR6" s="24">
        <f>'Intermediate calculations'!AM15*'Intermediate calculations'!AM16*Constants!$H$19</f>
        <v>507514.8688623872</v>
      </c>
      <c r="AS6" s="24">
        <f>'Intermediate calculations'!AN15*'Intermediate calculations'!AN16*Constants!$H$19</f>
        <v>511640.17488445307</v>
      </c>
      <c r="AT6" s="24">
        <f>'Intermediate calculations'!AO15*'Intermediate calculations'!AO16*Constants!$H$19</f>
        <v>516029.10436712828</v>
      </c>
      <c r="AU6" s="24">
        <f>'Intermediate calculations'!AP15*'Intermediate calculations'!AP16*Constants!$H$19</f>
        <v>520617.77325160033</v>
      </c>
      <c r="AV6" s="24">
        <f>'Intermediate calculations'!AQ15*'Intermediate calculations'!AQ16*Constants!$H$19</f>
        <v>525414.36697172094</v>
      </c>
      <c r="AW6" s="24">
        <f>'Intermediate calculations'!AR15*'Intermediate calculations'!AR16*Constants!$H$19</f>
        <v>531066.85216295556</v>
      </c>
      <c r="AX6" s="24">
        <f>'Intermediate calculations'!AS15*'Intermediate calculations'!AS16*Constants!$H$19</f>
        <v>536433.01509285008</v>
      </c>
      <c r="AY6" s="24">
        <f>'Intermediate calculations'!AT15*'Intermediate calculations'!AT16*Constants!$H$19</f>
        <v>542478.65574739396</v>
      </c>
      <c r="AZ6" s="24">
        <f>'Intermediate calculations'!AU15*'Intermediate calculations'!AU16*Constants!$H$19</f>
        <v>548997.42892834987</v>
      </c>
      <c r="BA6" s="24">
        <f>'Intermediate calculations'!AV15*'Intermediate calculations'!AV16*Constants!$H$19</f>
        <v>556006.33080936712</v>
      </c>
      <c r="BB6" s="24">
        <f>'Intermediate calculations'!AW15*'Intermediate calculations'!AW16*Constants!$H$19</f>
        <v>563014.56101523223</v>
      </c>
      <c r="BC6" s="24">
        <f>'Intermediate calculations'!AX15*'Intermediate calculations'!AX16*Constants!$H$19</f>
        <v>570346.74869171483</v>
      </c>
      <c r="BD6" s="24">
        <f>'Intermediate calculations'!AY15*'Intermediate calculations'!AY16*Constants!$H$19</f>
        <v>577798.01348238345</v>
      </c>
      <c r="BE6" s="24">
        <f>'Intermediate calculations'!AZ15*'Intermediate calculations'!AZ16*Constants!$H$19</f>
        <v>585574.49891402747</v>
      </c>
      <c r="BF6" s="24">
        <f>'Intermediate calculations'!BA15*'Intermediate calculations'!BA16*Constants!$H$19</f>
        <v>593856.6651727237</v>
      </c>
      <c r="BG6" s="24">
        <f>'Intermediate calculations'!BB15*'Intermediate calculations'!BB16*Constants!$H$19</f>
        <v>602287.38935981237</v>
      </c>
      <c r="BH6" s="24">
        <f>'Intermediate calculations'!BC15*'Intermediate calculations'!BC16*Constants!$H$19</f>
        <v>611094.68692468759</v>
      </c>
      <c r="BI6" s="24">
        <f>'Intermediate calculations'!BD15*'Intermediate calculations'!BD16*Constants!$H$19</f>
        <v>620253.25190534117</v>
      </c>
      <c r="BJ6" s="24">
        <f>'Intermediate calculations'!BE15*'Intermediate calculations'!BE16*Constants!$H$19</f>
        <v>629810.81955537805</v>
      </c>
      <c r="BK6" s="24">
        <f>'Intermediate calculations'!BF15*'Intermediate calculations'!BF16*Constants!$H$19</f>
        <v>639991.4191904309</v>
      </c>
      <c r="BL6" s="24">
        <f>'Intermediate calculations'!BG15*'Intermediate calculations'!BG16*Constants!$H$19</f>
        <v>650471.88167688961</v>
      </c>
      <c r="BM6" s="24">
        <f>'Intermediate calculations'!BH15*'Intermediate calculations'!BH16*Constants!$H$19</f>
        <v>661472.17749968031</v>
      </c>
      <c r="BN6" s="24">
        <f>'Intermediate calculations'!BI15*'Intermediate calculations'!BI16*Constants!$H$19</f>
        <v>672576.02571352536</v>
      </c>
      <c r="BO6" s="24">
        <f>'Intermediate calculations'!BJ15*'Intermediate calculations'!BJ16*Constants!$H$19</f>
        <v>684240.00952228601</v>
      </c>
      <c r="BP6" s="24">
        <f>'Intermediate calculations'!BK15*'Intermediate calculations'!BK16*Constants!$H$19</f>
        <v>696512.05474548205</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v>585792.9</v>
      </c>
      <c r="I7" s="43">
        <v>665847.14000000013</v>
      </c>
      <c r="J7" s="43">
        <v>575959.50999999989</v>
      </c>
      <c r="K7" s="43">
        <v>602759.85000000009</v>
      </c>
      <c r="L7" s="43">
        <v>536625.95000000007</v>
      </c>
      <c r="M7" s="43">
        <v>583093.06999999995</v>
      </c>
      <c r="N7" s="43">
        <v>592926.46</v>
      </c>
      <c r="O7" s="43">
        <v>572912.89999999991</v>
      </c>
      <c r="P7" s="43">
        <v>543412.73</v>
      </c>
      <c r="Q7" s="43">
        <v>572566.12</v>
      </c>
      <c r="R7" s="43">
        <v>709614.43</v>
      </c>
      <c r="S7" s="43">
        <v>699781.04</v>
      </c>
      <c r="T7" s="43">
        <v>642440.19000000006</v>
      </c>
      <c r="U7" s="43">
        <v>543412.73</v>
      </c>
      <c r="V7" s="43">
        <v>507125.77999999997</v>
      </c>
      <c r="W7" s="43">
        <v>553592.9</v>
      </c>
      <c r="X7" s="43">
        <v>546806.12</v>
      </c>
      <c r="Y7" s="43">
        <v>553246.12</v>
      </c>
      <c r="Z7" s="43">
        <v>647220.70000000019</v>
      </c>
      <c r="AA7" s="43">
        <v>673674.26</v>
      </c>
      <c r="AB7" s="43">
        <v>673674.26</v>
      </c>
      <c r="AC7" s="43">
        <v>633993.92000000016</v>
      </c>
      <c r="AD7" s="24">
        <f>'Intermediate calculations'!Y15*'Intermediate calculations'!Y16*(1-Constants!$H$18-Constants!$H$19)</f>
        <v>607614.60831709777</v>
      </c>
      <c r="AE7" s="24">
        <f>'Intermediate calculations'!Z15*'Intermediate calculations'!Z16*(1-Constants!$H$18-Constants!$H$19)</f>
        <v>611698.26651891146</v>
      </c>
      <c r="AF7" s="24">
        <f>'Intermediate calculations'!AA15*'Intermediate calculations'!AA16*(1-Constants!$H$18-Constants!$H$19)</f>
        <v>614669.09435792419</v>
      </c>
      <c r="AG7" s="24">
        <f>'Intermediate calculations'!AB15*'Intermediate calculations'!AB16*(1-Constants!$H$18-Constants!$H$19)</f>
        <v>616433.8542381404</v>
      </c>
      <c r="AH7" s="24">
        <f>'Intermediate calculations'!AC15*'Intermediate calculations'!AC16*(1-Constants!$H$18-Constants!$H$19)</f>
        <v>617280.3666074858</v>
      </c>
      <c r="AI7" s="24">
        <f>'Intermediate calculations'!AD15*'Intermediate calculations'!AD16*(1-Constants!$H$18-Constants!$H$19)</f>
        <v>619429.44983032579</v>
      </c>
      <c r="AJ7" s="24">
        <f>'Intermediate calculations'!AE15*'Intermediate calculations'!AE16*(1-Constants!$H$18-Constants!$H$19)</f>
        <v>621331.62393008277</v>
      </c>
      <c r="AK7" s="24">
        <f>'Intermediate calculations'!AF15*'Intermediate calculations'!AF16*(1-Constants!$H$18-Constants!$H$19)</f>
        <v>623013.96300333831</v>
      </c>
      <c r="AL7" s="24">
        <f>'Intermediate calculations'!AG15*'Intermediate calculations'!AG16*(1-Constants!$H$18-Constants!$H$19)</f>
        <v>603461.82974441152</v>
      </c>
      <c r="AM7" s="24">
        <f>'Intermediate calculations'!AH15*'Intermediate calculations'!AH16*(1-Constants!$H$18-Constants!$H$19)</f>
        <v>607764.24463649269</v>
      </c>
      <c r="AN7" s="24">
        <f>'Intermediate calculations'!AI15*'Intermediate calculations'!AI16*(1-Constants!$H$18-Constants!$H$19)</f>
        <v>611930.55702639429</v>
      </c>
      <c r="AO7" s="24">
        <f>'Intermediate calculations'!AJ15*'Intermediate calculations'!AJ16*(1-Constants!$H$18-Constants!$H$19)</f>
        <v>616228.79288084293</v>
      </c>
      <c r="AP7" s="24">
        <f>'Intermediate calculations'!AK15*'Intermediate calculations'!AK16*(1-Constants!$H$18-Constants!$H$19)</f>
        <v>620417.849353867</v>
      </c>
      <c r="AQ7" s="24">
        <f>'Intermediate calculations'!AL15*'Intermediate calculations'!AL16*(1-Constants!$H$18-Constants!$H$19)</f>
        <v>624888.26275733369</v>
      </c>
      <c r="AR7" s="24">
        <f>'Intermediate calculations'!AM15*'Intermediate calculations'!AM16*(1-Constants!$H$18-Constants!$H$19)</f>
        <v>630018.45789813588</v>
      </c>
      <c r="AS7" s="24">
        <f>'Intermediate calculations'!AN15*'Intermediate calculations'!AN16*(1-Constants!$H$18-Constants!$H$19)</f>
        <v>635139.52744276938</v>
      </c>
      <c r="AT7" s="24">
        <f>'Intermediate calculations'!AO15*'Intermediate calculations'!AO16*(1-Constants!$H$18-Constants!$H$19)</f>
        <v>640587.85369712487</v>
      </c>
      <c r="AU7" s="24">
        <f>'Intermediate calculations'!AP15*'Intermediate calculations'!AP16*(1-Constants!$H$18-Constants!$H$19)</f>
        <v>646284.13231233158</v>
      </c>
      <c r="AV7" s="24">
        <f>'Intermediate calculations'!AQ15*'Intermediate calculations'!AQ16*(1-Constants!$H$18-Constants!$H$19)</f>
        <v>652238.52451661928</v>
      </c>
      <c r="AW7" s="24">
        <f>'Intermediate calculations'!AR15*'Intermediate calculations'!AR16*(1-Constants!$H$18-Constants!$H$19)</f>
        <v>659255.40268504841</v>
      </c>
      <c r="AX7" s="24">
        <f>'Intermediate calculations'!AS15*'Intermediate calculations'!AS16*(1-Constants!$H$18-Constants!$H$19)</f>
        <v>665916.84632215882</v>
      </c>
      <c r="AY7" s="24">
        <f>'Intermediate calculations'!AT15*'Intermediate calculations'!AT16*(1-Constants!$H$18-Constants!$H$19)</f>
        <v>673421.77954848914</v>
      </c>
      <c r="AZ7" s="24">
        <f>'Intermediate calculations'!AU15*'Intermediate calculations'!AU16*(1-Constants!$H$18-Constants!$H$19)</f>
        <v>681514.04970415856</v>
      </c>
      <c r="BA7" s="24">
        <f>'Intermediate calculations'!AV15*'Intermediate calculations'!AV16*(1-Constants!$H$18-Constants!$H$19)</f>
        <v>690214.75548749033</v>
      </c>
      <c r="BB7" s="24">
        <f>'Intermediate calculations'!AW15*'Intermediate calculations'!AW16*(1-Constants!$H$18-Constants!$H$19)</f>
        <v>698914.62746718491</v>
      </c>
      <c r="BC7" s="24">
        <f>'Intermediate calculations'!AX15*'Intermediate calculations'!AX16*(1-Constants!$H$18-Constants!$H$19)</f>
        <v>708016.65354833577</v>
      </c>
      <c r="BD7" s="24">
        <f>'Intermediate calculations'!AY15*'Intermediate calculations'!AY16*(1-Constants!$H$18-Constants!$H$19)</f>
        <v>717266.49949537276</v>
      </c>
      <c r="BE7" s="24">
        <f>'Intermediate calculations'!AZ15*'Intermediate calculations'!AZ16*(1-Constants!$H$18-Constants!$H$19)</f>
        <v>726920.06761741359</v>
      </c>
      <c r="BF7" s="24">
        <f>'Intermediate calculations'!BA15*'Intermediate calculations'!BA16*(1-Constants!$H$18-Constants!$H$19)</f>
        <v>737201.37745579507</v>
      </c>
      <c r="BG7" s="24">
        <f>'Intermediate calculations'!BB15*'Intermediate calculations'!BB16*(1-Constants!$H$18-Constants!$H$19)</f>
        <v>747667.10403287061</v>
      </c>
      <c r="BH7" s="24">
        <f>'Intermediate calculations'!BC15*'Intermediate calculations'!BC16*(1-Constants!$H$18-Constants!$H$19)</f>
        <v>758600.30100995721</v>
      </c>
      <c r="BI7" s="24">
        <f>'Intermediate calculations'!BD15*'Intermediate calculations'!BD16*(1-Constants!$H$18-Constants!$H$19)</f>
        <v>769969.55408938916</v>
      </c>
      <c r="BJ7" s="24">
        <f>'Intermediate calculations'!BE15*'Intermediate calculations'!BE16*(1-Constants!$H$18-Constants!$H$19)</f>
        <v>781834.12082736602</v>
      </c>
      <c r="BK7" s="24">
        <f>'Intermediate calculations'!BF15*'Intermediate calculations'!BF16*(1-Constants!$H$18-Constants!$H$19)</f>
        <v>794472.10658122471</v>
      </c>
      <c r="BL7" s="24">
        <f>'Intermediate calculations'!BG15*'Intermediate calculations'!BG16*(1-Constants!$H$18-Constants!$H$19)</f>
        <v>807482.33587475959</v>
      </c>
      <c r="BM7" s="24">
        <f>'Intermediate calculations'!BH15*'Intermediate calculations'!BH16*(1-Constants!$H$18-Constants!$H$19)</f>
        <v>821137.87551684456</v>
      </c>
      <c r="BN7" s="24">
        <f>'Intermediate calculations'!BI15*'Intermediate calculations'!BI16*(1-Constants!$H$18-Constants!$H$19)</f>
        <v>834921.9629547213</v>
      </c>
      <c r="BO7" s="24">
        <f>'Intermediate calculations'!BJ15*'Intermediate calculations'!BJ16*(1-Constants!$H$18-Constants!$H$19)</f>
        <v>849401.39113111375</v>
      </c>
      <c r="BP7" s="24">
        <f>'Intermediate calculations'!BK15*'Intermediate calculations'!BK16*(1-Constants!$H$18-Constants!$H$19)</f>
        <v>864635.65416680544</v>
      </c>
    </row>
    <row r="8" spans="1:72" s="23" customFormat="1" x14ac:dyDescent="0.25">
      <c r="A8" s="23" t="str">
        <f t="shared" si="1"/>
        <v>3A Livestock</v>
      </c>
      <c r="C8" s="23" t="str">
        <f>C7</f>
        <v>3A1aii Other cattle</v>
      </c>
      <c r="D8" t="str">
        <f>'IPCC Categories'!$F$36</f>
        <v>Commercial</v>
      </c>
      <c r="E8" s="23" t="str">
        <f>E6</f>
        <v>Population</v>
      </c>
      <c r="F8" s="23" t="str">
        <f>F6</f>
        <v>Head</v>
      </c>
      <c r="H8" s="43">
        <v>6817100</v>
      </c>
      <c r="I8" s="43">
        <v>6522860</v>
      </c>
      <c r="J8" s="43">
        <v>6520490</v>
      </c>
      <c r="K8" s="43">
        <v>6100150</v>
      </c>
      <c r="L8" s="43">
        <v>6284050</v>
      </c>
      <c r="M8" s="43">
        <v>6426930</v>
      </c>
      <c r="N8" s="43">
        <v>6693540</v>
      </c>
      <c r="O8" s="43">
        <v>6947100</v>
      </c>
      <c r="P8" s="43">
        <v>7007270</v>
      </c>
      <c r="Q8" s="43">
        <v>6893880</v>
      </c>
      <c r="R8" s="43">
        <v>6425570</v>
      </c>
      <c r="S8" s="43">
        <v>6458960</v>
      </c>
      <c r="T8" s="43">
        <v>6019810</v>
      </c>
      <c r="U8" s="43">
        <v>6177270</v>
      </c>
      <c r="V8" s="43">
        <v>6234220</v>
      </c>
      <c r="W8" s="43">
        <v>6287100</v>
      </c>
      <c r="X8" s="43">
        <v>6143880</v>
      </c>
      <c r="Y8" s="43">
        <v>6323880</v>
      </c>
      <c r="Z8" s="43">
        <v>6148152.25</v>
      </c>
      <c r="AA8" s="43">
        <v>6044920.583333333</v>
      </c>
      <c r="AB8" s="43">
        <v>6025917.666666667</v>
      </c>
      <c r="AC8" s="43">
        <v>6004279.833333333</v>
      </c>
      <c r="AD8" s="24">
        <f>'Intermediate calculations'!Y10*'Intermediate calculations'!Y11*Constants!$H$20</f>
        <v>5857842.8552690521</v>
      </c>
      <c r="AE8" s="24">
        <f>'Intermediate calculations'!Z10*'Intermediate calculations'!Z11*Constants!$H$20</f>
        <v>5890017.5760866255</v>
      </c>
      <c r="AF8" s="24">
        <f>'Intermediate calculations'!AA10*'Intermediate calculations'!AA11*Constants!$H$20</f>
        <v>5883617.0336844344</v>
      </c>
      <c r="AG8" s="24">
        <f>'Intermediate calculations'!AB10*'Intermediate calculations'!AB11*Constants!$H$20</f>
        <v>5838018.8526017675</v>
      </c>
      <c r="AH8" s="24">
        <f>'Intermediate calculations'!AC10*'Intermediate calculations'!AC11*Constants!$H$20</f>
        <v>5762824.3945310712</v>
      </c>
      <c r="AI8" s="24">
        <f>'Intermediate calculations'!AD10*'Intermediate calculations'!AD11*Constants!$H$20</f>
        <v>5719373.3926952342</v>
      </c>
      <c r="AJ8" s="24">
        <f>'Intermediate calculations'!AE10*'Intermediate calculations'!AE11*Constants!$H$20</f>
        <v>5667584.5120213907</v>
      </c>
      <c r="AK8" s="24">
        <f>'Intermediate calculations'!AF10*'Intermediate calculations'!AF11*Constants!$H$20</f>
        <v>5608327.2342679761</v>
      </c>
      <c r="AL8" s="24">
        <f>'Intermediate calculations'!AG10*'Intermediate calculations'!AG11*Constants!$H$20</f>
        <v>4996980.4497055663</v>
      </c>
      <c r="AM8" s="24">
        <f>'Intermediate calculations'!AH10*'Intermediate calculations'!AH11*Constants!$H$20</f>
        <v>4965478.3238121308</v>
      </c>
      <c r="AN8" s="24">
        <f>'Intermediate calculations'!AI10*'Intermediate calculations'!AI11*Constants!$H$20</f>
        <v>4926494.8605282046</v>
      </c>
      <c r="AO8" s="24">
        <f>'Intermediate calculations'!AJ10*'Intermediate calculations'!AJ11*Constants!$H$20</f>
        <v>4886865.9845006606</v>
      </c>
      <c r="AP8" s="24">
        <f>'Intermediate calculations'!AK10*'Intermediate calculations'!AK11*Constants!$H$20</f>
        <v>4841134.7421577126</v>
      </c>
      <c r="AQ8" s="24">
        <f>'Intermediate calculations'!AL10*'Intermediate calculations'!AL11*Constants!$H$20</f>
        <v>4798645.5518770842</v>
      </c>
      <c r="AR8" s="24">
        <f>'Intermediate calculations'!AM10*'Intermediate calculations'!AM11*Constants!$H$20</f>
        <v>4776543.124040762</v>
      </c>
      <c r="AS8" s="24">
        <f>'Intermediate calculations'!AN10*'Intermediate calculations'!AN11*Constants!$H$20</f>
        <v>4749993.9586369256</v>
      </c>
      <c r="AT8" s="24">
        <f>'Intermediate calculations'!AO10*'Intermediate calculations'!AO11*Constants!$H$20</f>
        <v>4726474.3687294926</v>
      </c>
      <c r="AU8" s="24">
        <f>'Intermediate calculations'!AP10*'Intermediate calculations'!AP11*Constants!$H$20</f>
        <v>4703888.2612108951</v>
      </c>
      <c r="AV8" s="24">
        <f>'Intermediate calculations'!AQ10*'Intermediate calculations'!AQ11*Constants!$H$20</f>
        <v>4682338.7234350955</v>
      </c>
      <c r="AW8" s="24">
        <f>'Intermediate calculations'!AR10*'Intermediate calculations'!AR11*Constants!$H$20</f>
        <v>4683436.7405527746</v>
      </c>
      <c r="AX8" s="24">
        <f>'Intermediate calculations'!AS10*'Intermediate calculations'!AS11*Constants!$H$20</f>
        <v>4672509.6097963443</v>
      </c>
      <c r="AY8" s="24">
        <f>'Intermediate calculations'!AT10*'Intermediate calculations'!AT11*Constants!$H$20</f>
        <v>4672258.3636130616</v>
      </c>
      <c r="AZ8" s="24">
        <f>'Intermediate calculations'!AU10*'Intermediate calculations'!AU11*Constants!$H$20</f>
        <v>4676943.2631260669</v>
      </c>
      <c r="BA8" s="24">
        <f>'Intermediate calculations'!AV10*'Intermediate calculations'!AV11*Constants!$H$20</f>
        <v>4686418.645021094</v>
      </c>
      <c r="BB8" s="24">
        <f>'Intermediate calculations'!AW10*'Intermediate calculations'!AW11*Constants!$H$20</f>
        <v>4694960.6030725362</v>
      </c>
      <c r="BC8" s="24">
        <f>'Intermediate calculations'!AX10*'Intermediate calculations'!AX11*Constants!$H$20</f>
        <v>4703955.2159440424</v>
      </c>
      <c r="BD8" s="24">
        <f>'Intermediate calculations'!AY10*'Intermediate calculations'!AY11*Constants!$H$20</f>
        <v>4708935.7123183329</v>
      </c>
      <c r="BE8" s="24">
        <f>'Intermediate calculations'!AZ10*'Intermediate calculations'!AZ11*Constants!$H$20</f>
        <v>4713971.3939482719</v>
      </c>
      <c r="BF8" s="24">
        <f>'Intermediate calculations'!BA10*'Intermediate calculations'!BA11*Constants!$H$20</f>
        <v>4722068.3087501368</v>
      </c>
      <c r="BG8" s="24">
        <f>'Intermediate calculations'!BB10*'Intermediate calculations'!BB11*Constants!$H$20</f>
        <v>4730295.7283008043</v>
      </c>
      <c r="BH8" s="24">
        <f>'Intermediate calculations'!BC10*'Intermediate calculations'!BC11*Constants!$H$20</f>
        <v>4738302.0374202402</v>
      </c>
      <c r="BI8" s="24">
        <f>'Intermediate calculations'!BD10*'Intermediate calculations'!BD11*Constants!$H$20</f>
        <v>4745240.0204414725</v>
      </c>
      <c r="BJ8" s="24">
        <f>'Intermediate calculations'!BE10*'Intermediate calculations'!BE11*Constants!$H$20</f>
        <v>4751622.1325900322</v>
      </c>
      <c r="BK8" s="24">
        <f>'Intermediate calculations'!BF10*'Intermediate calculations'!BF11*Constants!$H$20</f>
        <v>4760516.9832796697</v>
      </c>
      <c r="BL8" s="24">
        <f>'Intermediate calculations'!BG10*'Intermediate calculations'!BG11*Constants!$H$20</f>
        <v>4770020.9236925645</v>
      </c>
      <c r="BM8" s="24">
        <f>'Intermediate calculations'!BH10*'Intermediate calculations'!BH11*Constants!$H$20</f>
        <v>4779238.6452152571</v>
      </c>
      <c r="BN8" s="24">
        <f>'Intermediate calculations'!BI10*'Intermediate calculations'!BI11*Constants!$H$20</f>
        <v>4781740.9112113034</v>
      </c>
      <c r="BO8" s="24">
        <f>'Intermediate calculations'!BJ10*'Intermediate calculations'!BJ11*Constants!$H$20</f>
        <v>4784001.6400544485</v>
      </c>
      <c r="BP8" s="24">
        <f>'Intermediate calculations'!BK10*'Intermediate calculations'!BK11*Constants!$H$20</f>
        <v>4786043.4254337521</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v>5689999.9999999991</v>
      </c>
      <c r="I9" s="43">
        <v>6130000</v>
      </c>
      <c r="J9" s="43">
        <v>6190000</v>
      </c>
      <c r="K9" s="43">
        <v>6189999.9999999991</v>
      </c>
      <c r="L9" s="43">
        <v>5440000</v>
      </c>
      <c r="M9" s="43">
        <v>5369999.9999999991</v>
      </c>
      <c r="N9" s="43">
        <v>5500000</v>
      </c>
      <c r="O9" s="43">
        <v>5659999.9999999991</v>
      </c>
      <c r="P9" s="43">
        <v>5910000.0000000009</v>
      </c>
      <c r="Q9" s="43">
        <v>6119999.9999999991</v>
      </c>
      <c r="R9" s="43">
        <v>6290000</v>
      </c>
      <c r="S9" s="43">
        <v>6160000</v>
      </c>
      <c r="T9" s="43">
        <v>6650000</v>
      </c>
      <c r="U9" s="43">
        <v>6640000.0000000009</v>
      </c>
      <c r="V9" s="43">
        <v>6500000.0000000009</v>
      </c>
      <c r="W9" s="43">
        <v>6419999.9999999991</v>
      </c>
      <c r="X9" s="43">
        <v>6570000</v>
      </c>
      <c r="Y9" s="43">
        <v>6789999.9999999991</v>
      </c>
      <c r="Z9" s="43">
        <v>6920000</v>
      </c>
      <c r="AA9" s="43">
        <v>6900000.0000000009</v>
      </c>
      <c r="AB9" s="43">
        <v>6820000</v>
      </c>
      <c r="AC9" s="43">
        <v>6800000</v>
      </c>
      <c r="AD9" s="24">
        <f>'Intermediate calculations'!Y10*'Intermediate calculations'!Y11*(1-Constants!$H$20)</f>
        <v>7455436.3612515209</v>
      </c>
      <c r="AE9" s="24">
        <f>'Intermediate calculations'!Z10*'Intermediate calculations'!Z11*(1-Constants!$H$20)</f>
        <v>7496386.0059284335</v>
      </c>
      <c r="AF9" s="24">
        <f>'Intermediate calculations'!AA10*'Intermediate calculations'!AA11*(1-Constants!$H$20)</f>
        <v>7488239.8610529164</v>
      </c>
      <c r="AG9" s="24">
        <f>'Intermediate calculations'!AB10*'Intermediate calculations'!AB11*(1-Constants!$H$20)</f>
        <v>7430205.8124022502</v>
      </c>
      <c r="AH9" s="24">
        <f>'Intermediate calculations'!AC10*'Intermediate calculations'!AC11*(1-Constants!$H$20)</f>
        <v>7334503.7748577278</v>
      </c>
      <c r="AI9" s="24">
        <f>'Intermediate calculations'!AD10*'Intermediate calculations'!AD11*(1-Constants!$H$20)</f>
        <v>7279202.4997939356</v>
      </c>
      <c r="AJ9" s="24">
        <f>'Intermediate calculations'!AE10*'Intermediate calculations'!AE11*(1-Constants!$H$20)</f>
        <v>7213289.3789363159</v>
      </c>
      <c r="AK9" s="24">
        <f>'Intermediate calculations'!AF10*'Intermediate calculations'!AF11*(1-Constants!$H$20)</f>
        <v>7137871.0254319701</v>
      </c>
      <c r="AL9" s="24">
        <f>'Intermediate calculations'!AG10*'Intermediate calculations'!AG11*(1-Constants!$H$20)</f>
        <v>6359793.2996252663</v>
      </c>
      <c r="AM9" s="24">
        <f>'Intermediate calculations'!AH10*'Intermediate calculations'!AH11*(1-Constants!$H$20)</f>
        <v>6319699.6848518038</v>
      </c>
      <c r="AN9" s="24">
        <f>'Intermediate calculations'!AI10*'Intermediate calculations'!AI11*(1-Constants!$H$20)</f>
        <v>6270084.3679449884</v>
      </c>
      <c r="AO9" s="24">
        <f>'Intermediate calculations'!AJ10*'Intermediate calculations'!AJ11*(1-Constants!$H$20)</f>
        <v>6219647.6166372048</v>
      </c>
      <c r="AP9" s="24">
        <f>'Intermediate calculations'!AK10*'Intermediate calculations'!AK11*(1-Constants!$H$20)</f>
        <v>6161444.2172916345</v>
      </c>
      <c r="AQ9" s="24">
        <f>'Intermediate calculations'!AL10*'Intermediate calculations'!AL11*(1-Constants!$H$20)</f>
        <v>6107367.06602538</v>
      </c>
      <c r="AR9" s="24">
        <f>'Intermediate calculations'!AM10*'Intermediate calculations'!AM11*(1-Constants!$H$20)</f>
        <v>6079236.7033246066</v>
      </c>
      <c r="AS9" s="24">
        <f>'Intermediate calculations'!AN10*'Intermediate calculations'!AN11*(1-Constants!$H$20)</f>
        <v>6045446.8564469963</v>
      </c>
      <c r="AT9" s="24">
        <f>'Intermediate calculations'!AO10*'Intermediate calculations'!AO11*(1-Constants!$H$20)</f>
        <v>6015512.8329284461</v>
      </c>
      <c r="AU9" s="24">
        <f>'Intermediate calculations'!AP10*'Intermediate calculations'!AP11*(1-Constants!$H$20)</f>
        <v>5986766.8779047765</v>
      </c>
      <c r="AV9" s="24">
        <f>'Intermediate calculations'!AQ10*'Intermediate calculations'!AQ11*(1-Constants!$H$20)</f>
        <v>5959340.1934628496</v>
      </c>
      <c r="AW9" s="24">
        <f>'Intermediate calculations'!AR10*'Intermediate calculations'!AR11*(1-Constants!$H$20)</f>
        <v>5960737.6697944403</v>
      </c>
      <c r="AX9" s="24">
        <f>'Intermediate calculations'!AS10*'Intermediate calculations'!AS11*(1-Constants!$H$20)</f>
        <v>5946830.4124680748</v>
      </c>
      <c r="AY9" s="24">
        <f>'Intermediate calculations'!AT10*'Intermediate calculations'!AT11*(1-Constants!$H$20)</f>
        <v>5946510.6445984421</v>
      </c>
      <c r="AZ9" s="24">
        <f>'Intermediate calculations'!AU10*'Intermediate calculations'!AU11*(1-Constants!$H$20)</f>
        <v>5952473.2439786308</v>
      </c>
      <c r="BA9" s="24">
        <f>'Intermediate calculations'!AV10*'Intermediate calculations'!AV11*(1-Constants!$H$20)</f>
        <v>5964532.8209359385</v>
      </c>
      <c r="BB9" s="24">
        <f>'Intermediate calculations'!AW10*'Intermediate calculations'!AW11*(1-Constants!$H$20)</f>
        <v>5975404.4039105009</v>
      </c>
      <c r="BC9" s="24">
        <f>'Intermediate calculations'!AX10*'Intermediate calculations'!AX11*(1-Constants!$H$20)</f>
        <v>5986852.0930196913</v>
      </c>
      <c r="BD9" s="24">
        <f>'Intermediate calculations'!AY10*'Intermediate calculations'!AY11*(1-Constants!$H$20)</f>
        <v>5993190.9065869702</v>
      </c>
      <c r="BE9" s="24">
        <f>'Intermediate calculations'!AZ10*'Intermediate calculations'!AZ11*(1-Constants!$H$20)</f>
        <v>5999599.9559341641</v>
      </c>
      <c r="BF9" s="24">
        <f>'Intermediate calculations'!BA10*'Intermediate calculations'!BA11*(1-Constants!$H$20)</f>
        <v>6009905.1202274477</v>
      </c>
      <c r="BG9" s="24">
        <f>'Intermediate calculations'!BB10*'Intermediate calculations'!BB11*(1-Constants!$H$20)</f>
        <v>6020376.3814737508</v>
      </c>
      <c r="BH9" s="24">
        <f>'Intermediate calculations'!BC10*'Intermediate calculations'!BC11*(1-Constants!$H$20)</f>
        <v>6030566.2294439431</v>
      </c>
      <c r="BI9" s="24">
        <f>'Intermediate calculations'!BD10*'Intermediate calculations'!BD11*(1-Constants!$H$20)</f>
        <v>6039396.389652784</v>
      </c>
      <c r="BJ9" s="24">
        <f>'Intermediate calculations'!BE10*'Intermediate calculations'!BE11*(1-Constants!$H$20)</f>
        <v>6047519.0778418593</v>
      </c>
      <c r="BK9" s="24">
        <f>'Intermediate calculations'!BF10*'Intermediate calculations'!BF11*(1-Constants!$H$20)</f>
        <v>6058839.7969013983</v>
      </c>
      <c r="BL9" s="24">
        <f>'Intermediate calculations'!BG10*'Intermediate calculations'!BG11*(1-Constants!$H$20)</f>
        <v>6070935.7210632646</v>
      </c>
      <c r="BM9" s="24">
        <f>'Intermediate calculations'!BH10*'Intermediate calculations'!BH11*(1-Constants!$H$20)</f>
        <v>6082667.3666376006</v>
      </c>
      <c r="BN9" s="24">
        <f>'Intermediate calculations'!BI10*'Intermediate calculations'!BI11*(1-Constants!$H$20)</f>
        <v>6085852.0688143866</v>
      </c>
      <c r="BO9" s="24">
        <f>'Intermediate calculations'!BJ10*'Intermediate calculations'!BJ11*(1-Constants!$H$20)</f>
        <v>6088729.3600692991</v>
      </c>
      <c r="BP9" s="24">
        <f>'Intermediate calculations'!BK10*'Intermediate calculations'!BK11*(1-Constants!$H$20)</f>
        <v>6091327.996006594</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calculations'!Y64)/(365/'Intermediate calculations'!Y65)</f>
        <v>308453.45743562345</v>
      </c>
      <c r="AE10" s="24">
        <f>('Intermediate calculations'!Z9*'Intermediate calculations'!Z64)/(365/'Intermediate calculations'!Z65)</f>
        <v>317540.20926298108</v>
      </c>
      <c r="AF10" s="24">
        <f>('Intermediate calculations'!AA9*'Intermediate calculations'!AA64)/(365/'Intermediate calculations'!AA65)</f>
        <v>324459.82362047653</v>
      </c>
      <c r="AG10" s="24">
        <f>('Intermediate calculations'!AB9*'Intermediate calculations'!AB64)/(365/'Intermediate calculations'!AB65)</f>
        <v>329050.57105001301</v>
      </c>
      <c r="AH10" s="24">
        <f>('Intermediate calculations'!AC9*'Intermediate calculations'!AC64)/(365/'Intermediate calculations'!AC65)</f>
        <v>331737.84549855575</v>
      </c>
      <c r="AI10" s="24">
        <f>('Intermediate calculations'!AD9*'Intermediate calculations'!AD64)/(365/'Intermediate calculations'!AD65)</f>
        <v>336033.740053716</v>
      </c>
      <c r="AJ10" s="24">
        <f>('Intermediate calculations'!AE9*'Intermediate calculations'!AE64)/(365/'Intermediate calculations'!AE65)</f>
        <v>339661.125760953</v>
      </c>
      <c r="AK10" s="24">
        <f>('Intermediate calculations'!AF9*'Intermediate calculations'!AF64)/(365/'Intermediate calculations'!AF65)</f>
        <v>342654.17994139285</v>
      </c>
      <c r="AL10" s="24">
        <f>('Intermediate calculations'!AG9*'Intermediate calculations'!AG64)/(365/'Intermediate calculations'!AG65)</f>
        <v>311090.404706022</v>
      </c>
      <c r="AM10" s="24">
        <f>('Intermediate calculations'!AH9*'Intermediate calculations'!AH64)/(365/'Intermediate calculations'!AH65)</f>
        <v>321863.88778314722</v>
      </c>
      <c r="AN10" s="24">
        <f>('Intermediate calculations'!AI9*'Intermediate calculations'!AI64)/(365/'Intermediate calculations'!AI65)</f>
        <v>332400.69575357228</v>
      </c>
      <c r="AO10" s="24">
        <f>('Intermediate calculations'!AJ9*'Intermediate calculations'!AJ64)/(365/'Intermediate calculations'!AJ65)</f>
        <v>343134.61749917833</v>
      </c>
      <c r="AP10" s="24">
        <f>('Intermediate calculations'!AK9*'Intermediate calculations'!AK64)/(365/'Intermediate calculations'!AK65)</f>
        <v>353675.18087574933</v>
      </c>
      <c r="AQ10" s="24">
        <f>('Intermediate calculations'!AL9*'Intermediate calculations'!AL64)/(365/'Intermediate calculations'!AL65)</f>
        <v>364692.60336346598</v>
      </c>
      <c r="AR10" s="24">
        <f>('Intermediate calculations'!AM9*'Intermediate calculations'!AM64)/(365/'Intermediate calculations'!AM65)</f>
        <v>377584.2934552895</v>
      </c>
      <c r="AS10" s="24">
        <f>('Intermediate calculations'!AN9*'Intermediate calculations'!AN64)/(365/'Intermediate calculations'!AN65)</f>
        <v>390516.12332418747</v>
      </c>
      <c r="AT10" s="24">
        <f>('Intermediate calculations'!AO9*'Intermediate calculations'!AO64)/(365/'Intermediate calculations'!AO65)</f>
        <v>404105.43012655148</v>
      </c>
      <c r="AU10" s="24">
        <f>('Intermediate calculations'!AP9*'Intermediate calculations'!AP64)/(365/'Intermediate calculations'!AP65)</f>
        <v>418218.32327706151</v>
      </c>
      <c r="AV10" s="24">
        <f>('Intermediate calculations'!AQ9*'Intermediate calculations'!AQ64)/(365/'Intermediate calculations'!AQ65)</f>
        <v>432898.16907629767</v>
      </c>
      <c r="AW10" s="24">
        <f>('Intermediate calculations'!AR9*'Intermediate calculations'!AR64)/(365/'Intermediate calculations'!AR65)</f>
        <v>450259.82831846236</v>
      </c>
      <c r="AX10" s="24">
        <f>('Intermediate calculations'!AS9*'Intermediate calculations'!AS64)/(365/'Intermediate calculations'!AS65)</f>
        <v>467125.30522971042</v>
      </c>
      <c r="AY10" s="24">
        <f>('Intermediate calculations'!AT9*'Intermediate calculations'!AT64)/(365/'Intermediate calculations'!AT65)</f>
        <v>485751.04207184998</v>
      </c>
      <c r="AZ10" s="24">
        <f>('Intermediate calculations'!AU9*'Intermediate calculations'!AU64)/(365/'Intermediate calculations'!AU65)</f>
        <v>505686.76383721625</v>
      </c>
      <c r="BA10" s="24">
        <f>('Intermediate calculations'!AV9*'Intermediate calculations'!AV64)/(365/'Intermediate calculations'!AV65)</f>
        <v>527025.67971704272</v>
      </c>
      <c r="BB10" s="24">
        <f>('Intermediate calculations'!AW9*'Intermediate calculations'!AW64)/(365/'Intermediate calculations'!AW65)</f>
        <v>549214.66723542428</v>
      </c>
      <c r="BC10" s="24">
        <f>('Intermediate calculations'!AX9*'Intermediate calculations'!AX64)/(365/'Intermediate calculations'!AX65)</f>
        <v>572467.37374097283</v>
      </c>
      <c r="BD10" s="24">
        <f>('Intermediate calculations'!AY9*'Intermediate calculations'!AY64)/(365/'Intermediate calculations'!AY65)</f>
        <v>596286.92939922551</v>
      </c>
      <c r="BE10" s="24">
        <f>('Intermediate calculations'!AZ9*'Intermediate calculations'!AZ64)/(365/'Intermediate calculations'!AZ65)</f>
        <v>621214.76726387499</v>
      </c>
      <c r="BF10" s="24">
        <f>('Intermediate calculations'!BA9*'Intermediate calculations'!BA64)/(365/'Intermediate calculations'!BA65)</f>
        <v>647733.87782394362</v>
      </c>
      <c r="BG10" s="24">
        <f>('Intermediate calculations'!BB9*'Intermediate calculations'!BB64)/(365/'Intermediate calculations'!BB65)</f>
        <v>675553.02263057849</v>
      </c>
      <c r="BH10" s="24">
        <f>('Intermediate calculations'!BC9*'Intermediate calculations'!BC64)/(365/'Intermediate calculations'!BC65)</f>
        <v>704706.48449292255</v>
      </c>
      <c r="BI10" s="24">
        <f>('Intermediate calculations'!BD9*'Intermediate calculations'!BD64)/(365/'Intermediate calculations'!BD65)</f>
        <v>735150.46929578751</v>
      </c>
      <c r="BJ10" s="24">
        <f>('Intermediate calculations'!BE9*'Intermediate calculations'!BE64)/(365/'Intermediate calculations'!BE65)</f>
        <v>767046.21784966986</v>
      </c>
      <c r="BK10" s="24">
        <f>('Intermediate calculations'!BF9*'Intermediate calculations'!BF64)/(365/'Intermediate calculations'!BF65)</f>
        <v>801005.84573929105</v>
      </c>
      <c r="BL10" s="24">
        <f>('Intermediate calculations'!BG9*'Intermediate calculations'!BG64)/(365/'Intermediate calculations'!BG65)</f>
        <v>836865.8992628007</v>
      </c>
      <c r="BM10" s="24">
        <f>('Intermediate calculations'!BH9*'Intermediate calculations'!BH64)/(365/'Intermediate calculations'!BH65)</f>
        <v>874606.43670504843</v>
      </c>
      <c r="BN10" s="24">
        <f>('Intermediate calculations'!BI9*'Intermediate calculations'!BI64)/(365/'Intermediate calculations'!BI65)</f>
        <v>913136.15155750222</v>
      </c>
      <c r="BO10" s="24">
        <f>('Intermediate calculations'!BJ9*'Intermediate calculations'!BJ64)/(365/'Intermediate calculations'!BJ65)</f>
        <v>953733.48440795147</v>
      </c>
      <c r="BP10" s="24">
        <f>('Intermediate calculations'!BK9*'Intermediate calculations'!BK64)/(365/'Intermediate calculations'!BK65)</f>
        <v>996560.02533655672</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calculations'!Y28)*Constants!$H$21</f>
        <v>19369828.002118576</v>
      </c>
      <c r="AE11" s="24">
        <f>('Intermediate calculations'!Z27*'Intermediate calculations'!Z28)*Constants!$H$21</f>
        <v>19139750.200604022</v>
      </c>
      <c r="AF11" s="24">
        <f>('Intermediate calculations'!AA27*'Intermediate calculations'!AA28)*Constants!$H$21</f>
        <v>19008007.878972091</v>
      </c>
      <c r="AG11" s="24">
        <f>('Intermediate calculations'!AB27*'Intermediate calculations'!AB28)*Constants!$H$21</f>
        <v>18971000.375884291</v>
      </c>
      <c r="AH11" s="24">
        <f>('Intermediate calculations'!AC27*'Intermediate calculations'!AC28)*Constants!$H$21</f>
        <v>19010580.806258589</v>
      </c>
      <c r="AI11" s="24">
        <f>('Intermediate calculations'!AD27*'Intermediate calculations'!AD28)*Constants!$H$21</f>
        <v>19028173.628306255</v>
      </c>
      <c r="AJ11" s="24">
        <f>('Intermediate calculations'!AE27*'Intermediate calculations'!AE28)*Constants!$H$21</f>
        <v>19070116.409977812</v>
      </c>
      <c r="AK11" s="24">
        <f>('Intermediate calculations'!AF27*'Intermediate calculations'!AF28)*Constants!$H$21</f>
        <v>19135201.828543231</v>
      </c>
      <c r="AL11" s="24">
        <f>('Intermediate calculations'!AG27*'Intermediate calculations'!AG28)*Constants!$H$21</f>
        <v>20050380.315930527</v>
      </c>
      <c r="AM11" s="24">
        <f>('Intermediate calculations'!AH27*'Intermediate calculations'!AH28)*Constants!$H$21</f>
        <v>19812430.140572663</v>
      </c>
      <c r="AN11" s="24">
        <f>('Intermediate calculations'!AI27*'Intermediate calculations'!AI28)*Constants!$H$21</f>
        <v>19595975.471083812</v>
      </c>
      <c r="AO11" s="24">
        <f>('Intermediate calculations'!AJ27*'Intermediate calculations'!AJ28)*Constants!$H$21</f>
        <v>19390592.562807091</v>
      </c>
      <c r="AP11" s="24">
        <f>('Intermediate calculations'!AK27*'Intermediate calculations'!AK28)*Constants!$H$21</f>
        <v>19203242.22861303</v>
      </c>
      <c r="AQ11" s="24">
        <f>('Intermediate calculations'!AL27*'Intermediate calculations'!AL28)*Constants!$H$21</f>
        <v>19018272.20940179</v>
      </c>
      <c r="AR11" s="24">
        <f>('Intermediate calculations'!AM27*'Intermediate calculations'!AM28)*Constants!$H$21</f>
        <v>18749815.050502867</v>
      </c>
      <c r="AS11" s="24">
        <f>('Intermediate calculations'!AN27*'Intermediate calculations'!AN28)*Constants!$H$21</f>
        <v>18495466.247710779</v>
      </c>
      <c r="AT11" s="24">
        <f>('Intermediate calculations'!AO27*'Intermediate calculations'!AO28)*Constants!$H$21</f>
        <v>18241192.983399879</v>
      </c>
      <c r="AU11" s="24">
        <f>('Intermediate calculations'!AP27*'Intermediate calculations'!AP28)*Constants!$H$21</f>
        <v>17990636.031474195</v>
      </c>
      <c r="AV11" s="24">
        <f>('Intermediate calculations'!AQ27*'Intermediate calculations'!AQ28)*Constants!$H$21</f>
        <v>17742334.532398213</v>
      </c>
      <c r="AW11" s="24">
        <f>('Intermediate calculations'!AR27*'Intermediate calculations'!AR28)*Constants!$H$21</f>
        <v>17416245.337056104</v>
      </c>
      <c r="AX11" s="24">
        <f>('Intermediate calculations'!AS27*'Intermediate calculations'!AS28)*Constants!$H$21</f>
        <v>17113952.280918028</v>
      </c>
      <c r="AY11" s="24">
        <f>('Intermediate calculations'!AT27*'Intermediate calculations'!AT28)*Constants!$H$21</f>
        <v>16795147.392587975</v>
      </c>
      <c r="AZ11" s="24">
        <f>('Intermediate calculations'!AU27*'Intermediate calculations'!AU28)*Constants!$H$21</f>
        <v>16469673.398731723</v>
      </c>
      <c r="BA11" s="24">
        <f>('Intermediate calculations'!AV27*'Intermediate calculations'!AV28)*Constants!$H$21</f>
        <v>16135893.17802342</v>
      </c>
      <c r="BB11" s="24">
        <f>('Intermediate calculations'!AW27*'Intermediate calculations'!AW28)*Constants!$H$21</f>
        <v>15766798.975031879</v>
      </c>
      <c r="BC11" s="24">
        <f>('Intermediate calculations'!AX27*'Intermediate calculations'!AX28)*Constants!$H$21</f>
        <v>15396795.405341448</v>
      </c>
      <c r="BD11" s="24">
        <f>('Intermediate calculations'!AY27*'Intermediate calculations'!AY28)*Constants!$H$21</f>
        <v>15034525.895237319</v>
      </c>
      <c r="BE11" s="24">
        <f>('Intermediate calculations'!AZ27*'Intermediate calculations'!AZ28)*Constants!$H$21</f>
        <v>14671058.210829232</v>
      </c>
      <c r="BF11" s="24">
        <f>('Intermediate calculations'!BA27*'Intermediate calculations'!BA28)*Constants!$H$21</f>
        <v>14299974.794524593</v>
      </c>
      <c r="BG11" s="24">
        <f>('Intermediate calculations'!BB27*'Intermediate calculations'!BB28)*Constants!$H$21</f>
        <v>13894916.182439525</v>
      </c>
      <c r="BH11" s="24">
        <f>('Intermediate calculations'!BC27*'Intermediate calculations'!BC28)*Constants!$H$21</f>
        <v>13487990.2768832</v>
      </c>
      <c r="BI11" s="24">
        <f>('Intermediate calculations'!BD27*'Intermediate calculations'!BD28)*Constants!$H$21</f>
        <v>13080702.916861564</v>
      </c>
      <c r="BJ11" s="24">
        <f>('Intermediate calculations'!BE27*'Intermediate calculations'!BE28)*Constants!$H$21</f>
        <v>12671050.921364089</v>
      </c>
      <c r="BK11" s="24">
        <f>('Intermediate calculations'!BF27*'Intermediate calculations'!BF28)*Constants!$H$21</f>
        <v>12252734.250654317</v>
      </c>
      <c r="BL11" s="24">
        <f>('Intermediate calculations'!BG27*'Intermediate calculations'!BG28)*Constants!$H$21</f>
        <v>11797671.93719562</v>
      </c>
      <c r="BM11" s="24">
        <f>('Intermediate calculations'!BH27*'Intermediate calculations'!BH28)*Constants!$H$21</f>
        <v>11338875.275184533</v>
      </c>
      <c r="BN11" s="24">
        <f>('Intermediate calculations'!BI27*'Intermediate calculations'!BI28)*Constants!$H$21</f>
        <v>10889451.52054913</v>
      </c>
      <c r="BO11" s="24">
        <f>('Intermediate calculations'!BJ27*'Intermediate calculations'!BJ28)*Constants!$H$21</f>
        <v>10434418.701010864</v>
      </c>
      <c r="BP11" s="24">
        <f>('Intermediate calculations'!BK27*'Intermediate calculations'!BK28)*Constants!$H$21</f>
        <v>9973603.6931285169</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calculations'!Y28)*(1-Constants!$H$21)</f>
        <v>2894342.1152590979</v>
      </c>
      <c r="AE12" s="24">
        <f>('Intermediate calculations'!Z27*'Intermediate calculations'!Z28)*(1-Constants!$H$21)</f>
        <v>2859962.6736534745</v>
      </c>
      <c r="AF12" s="24">
        <f>('Intermediate calculations'!AA27*'Intermediate calculations'!AA28)*(1-Constants!$H$21)</f>
        <v>2840277.0393866342</v>
      </c>
      <c r="AG12" s="24">
        <f>('Intermediate calculations'!AB27*'Intermediate calculations'!AB28)*(1-Constants!$H$21)</f>
        <v>2834747.1826033997</v>
      </c>
      <c r="AH12" s="24">
        <f>('Intermediate calculations'!AC27*'Intermediate calculations'!AC28)*(1-Constants!$H$21)</f>
        <v>2840661.4997857665</v>
      </c>
      <c r="AI12" s="24">
        <f>('Intermediate calculations'!AD27*'Intermediate calculations'!AD28)*(1-Constants!$H$21)</f>
        <v>2843290.3122756477</v>
      </c>
      <c r="AJ12" s="24">
        <f>('Intermediate calculations'!AE27*'Intermediate calculations'!AE28)*(1-Constants!$H$21)</f>
        <v>2849557.6244794433</v>
      </c>
      <c r="AK12" s="24">
        <f>('Intermediate calculations'!AF27*'Intermediate calculations'!AF28)*(1-Constants!$H$21)</f>
        <v>2859283.0318512875</v>
      </c>
      <c r="AL12" s="24">
        <f>('Intermediate calculations'!AG27*'Intermediate calculations'!AG28)*(1-Constants!$H$21)</f>
        <v>2996033.8403114579</v>
      </c>
      <c r="AM12" s="24">
        <f>('Intermediate calculations'!AH27*'Intermediate calculations'!AH28)*(1-Constants!$H$21)</f>
        <v>2960478.0669821226</v>
      </c>
      <c r="AN12" s="24">
        <f>('Intermediate calculations'!AI27*'Intermediate calculations'!AI28)*(1-Constants!$H$21)</f>
        <v>2928134.2657941328</v>
      </c>
      <c r="AO12" s="24">
        <f>('Intermediate calculations'!AJ27*'Intermediate calculations'!AJ28)*(1-Constants!$H$21)</f>
        <v>2897444.865706807</v>
      </c>
      <c r="AP12" s="24">
        <f>('Intermediate calculations'!AK27*'Intermediate calculations'!AK28)*(1-Constants!$H$21)</f>
        <v>2869449.9881835561</v>
      </c>
      <c r="AQ12" s="24">
        <f>('Intermediate calculations'!AL27*'Intermediate calculations'!AL28)*(1-Constants!$H$21)</f>
        <v>2841810.7899106122</v>
      </c>
      <c r="AR12" s="24">
        <f>('Intermediate calculations'!AM27*'Intermediate calculations'!AM28)*(1-Constants!$H$21)</f>
        <v>2801696.5017992789</v>
      </c>
      <c r="AS12" s="24">
        <f>('Intermediate calculations'!AN27*'Intermediate calculations'!AN28)*(1-Constants!$H$21)</f>
        <v>2763690.358853335</v>
      </c>
      <c r="AT12" s="24">
        <f>('Intermediate calculations'!AO27*'Intermediate calculations'!AO28)*(1-Constants!$H$21)</f>
        <v>2725695.5032666484</v>
      </c>
      <c r="AU12" s="24">
        <f>('Intermediate calculations'!AP27*'Intermediate calculations'!AP28)*(1-Constants!$H$21)</f>
        <v>2688255.9587260294</v>
      </c>
      <c r="AV12" s="24">
        <f>('Intermediate calculations'!AQ27*'Intermediate calculations'!AQ28)*(1-Constants!$H$21)</f>
        <v>2651153.4358755951</v>
      </c>
      <c r="AW12" s="24">
        <f>('Intermediate calculations'!AR27*'Intermediate calculations'!AR28)*(1-Constants!$H$21)</f>
        <v>2602427.4641578086</v>
      </c>
      <c r="AX12" s="24">
        <f>('Intermediate calculations'!AS27*'Intermediate calculations'!AS28)*(1-Constants!$H$21)</f>
        <v>2557257.2373785563</v>
      </c>
      <c r="AY12" s="24">
        <f>('Intermediate calculations'!AT27*'Intermediate calculations'!AT28)*(1-Constants!$H$21)</f>
        <v>2509619.725329238</v>
      </c>
      <c r="AZ12" s="24">
        <f>('Intermediate calculations'!AU27*'Intermediate calculations'!AU28)*(1-Constants!$H$21)</f>
        <v>2460985.6802702579</v>
      </c>
      <c r="BA12" s="24">
        <f>('Intermediate calculations'!AV27*'Intermediate calculations'!AV28)*(1-Constants!$H$21)</f>
        <v>2411110.4748770627</v>
      </c>
      <c r="BB12" s="24">
        <f>('Intermediate calculations'!AW27*'Intermediate calculations'!AW28)*(1-Constants!$H$21)</f>
        <v>2355958.467533499</v>
      </c>
      <c r="BC12" s="24">
        <f>('Intermediate calculations'!AX27*'Intermediate calculations'!AX28)*(1-Constants!$H$21)</f>
        <v>2300670.5778096416</v>
      </c>
      <c r="BD12" s="24">
        <f>('Intermediate calculations'!AY27*'Intermediate calculations'!AY28)*(1-Constants!$H$21)</f>
        <v>2246538.3521618983</v>
      </c>
      <c r="BE12" s="24">
        <f>('Intermediate calculations'!AZ27*'Intermediate calculations'!AZ28)*(1-Constants!$H$21)</f>
        <v>2192227.0889744828</v>
      </c>
      <c r="BF12" s="24">
        <f>('Intermediate calculations'!BA27*'Intermediate calculations'!BA28)*(1-Constants!$H$21)</f>
        <v>2136777.8428599969</v>
      </c>
      <c r="BG12" s="24">
        <f>('Intermediate calculations'!BB27*'Intermediate calculations'!BB28)*(1-Constants!$H$21)</f>
        <v>2076251.8433530326</v>
      </c>
      <c r="BH12" s="24">
        <f>('Intermediate calculations'!BC27*'Intermediate calculations'!BC28)*(1-Constants!$H$21)</f>
        <v>2015446.8229825473</v>
      </c>
      <c r="BI12" s="24">
        <f>('Intermediate calculations'!BD27*'Intermediate calculations'!BD28)*(1-Constants!$H$21)</f>
        <v>1954587.7921747165</v>
      </c>
      <c r="BJ12" s="24">
        <f>('Intermediate calculations'!BE27*'Intermediate calculations'!BE28)*(1-Constants!$H$21)</f>
        <v>1893375.4250314159</v>
      </c>
      <c r="BK12" s="24">
        <f>('Intermediate calculations'!BF27*'Intermediate calculations'!BF28)*(1-Constants!$H$21)</f>
        <v>1830868.3363046681</v>
      </c>
      <c r="BL12" s="24">
        <f>('Intermediate calculations'!BG27*'Intermediate calculations'!BG28)*(1-Constants!$H$21)</f>
        <v>1762870.5193510696</v>
      </c>
      <c r="BM12" s="24">
        <f>('Intermediate calculations'!BH27*'Intermediate calculations'!BH28)*(1-Constants!$H$21)</f>
        <v>1694314.6962919417</v>
      </c>
      <c r="BN12" s="24">
        <f>('Intermediate calculations'!BI27*'Intermediate calculations'!BI28)*(1-Constants!$H$21)</f>
        <v>1627159.4226107895</v>
      </c>
      <c r="BO12" s="24">
        <f>('Intermediate calculations'!BJ27*'Intermediate calculations'!BJ28)*(1-Constants!$H$21)</f>
        <v>1559166.012794727</v>
      </c>
      <c r="BP12" s="24">
        <f>('Intermediate calculations'!BK27*'Intermediate calculations'!BK28)*(1-Constants!$H$21)</f>
        <v>1490308.5978238015</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calculations'!Y25*Constants!$H$22</f>
        <v>2067968.1172124064</v>
      </c>
      <c r="AE13" s="24">
        <f>'Intermediate calculations'!Z22*'Intermediate calculations'!Z25*Constants!$H$22</f>
        <v>2073391.4583026597</v>
      </c>
      <c r="AF13" s="24">
        <f>'Intermediate calculations'!AA22*'Intermediate calculations'!AA25*Constants!$H$22</f>
        <v>2080613.9282652498</v>
      </c>
      <c r="AG13" s="24">
        <f>'Intermediate calculations'!AB22*'Intermediate calculations'!AB25*Constants!$H$22</f>
        <v>2089517.4014550201</v>
      </c>
      <c r="AH13" s="24">
        <f>'Intermediate calculations'!AC22*'Intermediate calculations'!AC25*Constants!$H$22</f>
        <v>2100076.7354856255</v>
      </c>
      <c r="AI13" s="24">
        <f>'Intermediate calculations'!AD22*'Intermediate calculations'!AD25*Constants!$H$22</f>
        <v>2112382.5849511693</v>
      </c>
      <c r="AJ13" s="24">
        <f>'Intermediate calculations'!AE22*'Intermediate calculations'!AE25*Constants!$H$22</f>
        <v>2125474.7651943825</v>
      </c>
      <c r="AK13" s="24">
        <f>'Intermediate calculations'!AF22*'Intermediate calculations'!AF25*Constants!$H$22</f>
        <v>2139401.6891313917</v>
      </c>
      <c r="AL13" s="24">
        <f>'Intermediate calculations'!AG22*'Intermediate calculations'!AG25*Constants!$H$22</f>
        <v>2152233.4678333066</v>
      </c>
      <c r="AM13" s="24">
        <f>'Intermediate calculations'!AH22*'Intermediate calculations'!AH25*Constants!$H$22</f>
        <v>2158206.1728627188</v>
      </c>
      <c r="AN13" s="24">
        <f>'Intermediate calculations'!AI22*'Intermediate calculations'!AI25*Constants!$H$22</f>
        <v>2164755.611849437</v>
      </c>
      <c r="AO13" s="24">
        <f>'Intermediate calculations'!AJ22*'Intermediate calculations'!AJ25*Constants!$H$22</f>
        <v>2171933.9290458797</v>
      </c>
      <c r="AP13" s="24">
        <f>'Intermediate calculations'!AK22*'Intermediate calculations'!AK25*Constants!$H$22</f>
        <v>2179647.3596951221</v>
      </c>
      <c r="AQ13" s="24">
        <f>'Intermediate calculations'!AL22*'Intermediate calculations'!AL25*Constants!$H$22</f>
        <v>2187897.2836846183</v>
      </c>
      <c r="AR13" s="24">
        <f>'Intermediate calculations'!AM22*'Intermediate calculations'!AM25*Constants!$H$22</f>
        <v>2193127.4218597049</v>
      </c>
      <c r="AS13" s="24">
        <f>'Intermediate calculations'!AN22*'Intermediate calculations'!AN25*Constants!$H$22</f>
        <v>2198830.4786325195</v>
      </c>
      <c r="AT13" s="24">
        <f>'Intermediate calculations'!AO22*'Intermediate calculations'!AO25*Constants!$H$22</f>
        <v>2204943.2642649165</v>
      </c>
      <c r="AU13" s="24">
        <f>'Intermediate calculations'!AP22*'Intermediate calculations'!AP25*Constants!$H$22</f>
        <v>2211503.1478233356</v>
      </c>
      <c r="AV13" s="24">
        <f>'Intermediate calculations'!AQ22*'Intermediate calculations'!AQ25*Constants!$H$22</f>
        <v>2218456.7330642319</v>
      </c>
      <c r="AW13" s="24">
        <f>'Intermediate calculations'!AR22*'Intermediate calculations'!AR25*Constants!$H$22</f>
        <v>2223039.4576702034</v>
      </c>
      <c r="AX13" s="24">
        <f>'Intermediate calculations'!AS22*'Intermediate calculations'!AS25*Constants!$H$22</f>
        <v>2227930.5448879576</v>
      </c>
      <c r="AY13" s="24">
        <f>'Intermediate calculations'!AT22*'Intermediate calculations'!AT25*Constants!$H$22</f>
        <v>2233184.8853768762</v>
      </c>
      <c r="AZ13" s="24">
        <f>'Intermediate calculations'!AU22*'Intermediate calculations'!AU25*Constants!$H$22</f>
        <v>2238829.6907200902</v>
      </c>
      <c r="BA13" s="24">
        <f>'Intermediate calculations'!AV22*'Intermediate calculations'!AV25*Constants!$H$22</f>
        <v>2244788.123906415</v>
      </c>
      <c r="BB13" s="24">
        <f>'Intermediate calculations'!AW22*'Intermediate calculations'!AW25*Constants!$H$22</f>
        <v>2248393.1605968159</v>
      </c>
      <c r="BC13" s="24">
        <f>'Intermediate calculations'!AX22*'Intermediate calculations'!AX25*Constants!$H$22</f>
        <v>2252269.09190648</v>
      </c>
      <c r="BD13" s="24">
        <f>'Intermediate calculations'!AY22*'Intermediate calculations'!AY25*Constants!$H$22</f>
        <v>2256445.7298509385</v>
      </c>
      <c r="BE13" s="24">
        <f>'Intermediate calculations'!AZ22*'Intermediate calculations'!AZ25*Constants!$H$22</f>
        <v>2260871.1842691484</v>
      </c>
      <c r="BF13" s="24">
        <f>'Intermediate calculations'!BA22*'Intermediate calculations'!BA25*Constants!$H$22</f>
        <v>2265554.8853191524</v>
      </c>
      <c r="BG13" s="24">
        <f>'Intermediate calculations'!BB22*'Intermediate calculations'!BB25*Constants!$H$22</f>
        <v>2268074.5287385616</v>
      </c>
      <c r="BH13" s="24">
        <f>'Intermediate calculations'!BC22*'Intermediate calculations'!BC25*Constants!$H$22</f>
        <v>2270816.1007168684</v>
      </c>
      <c r="BI13" s="24">
        <f>'Intermediate calculations'!BD22*'Intermediate calculations'!BD25*Constants!$H$22</f>
        <v>2273799.298098112</v>
      </c>
      <c r="BJ13" s="24">
        <f>'Intermediate calculations'!BE22*'Intermediate calculations'!BE25*Constants!$H$22</f>
        <v>2276990.6570653906</v>
      </c>
      <c r="BK13" s="24">
        <f>'Intermediate calculations'!BF22*'Intermediate calculations'!BF25*Constants!$H$22</f>
        <v>2280466.8859367999</v>
      </c>
      <c r="BL13" s="24">
        <f>'Intermediate calculations'!BG22*'Intermediate calculations'!BG25*Constants!$H$22</f>
        <v>2281661.0876199091</v>
      </c>
      <c r="BM13" s="24">
        <f>'Intermediate calculations'!BH22*'Intermediate calculations'!BH25*Constants!$H$22</f>
        <v>2283109.4135883627</v>
      </c>
      <c r="BN13" s="24">
        <f>'Intermediate calculations'!BI22*'Intermediate calculations'!BI25*Constants!$H$22</f>
        <v>2284731.6644685958</v>
      </c>
      <c r="BO13" s="24">
        <f>'Intermediate calculations'!BJ22*'Intermediate calculations'!BJ25*Constants!$H$22</f>
        <v>2286539.55933114</v>
      </c>
      <c r="BP13" s="24">
        <f>'Intermediate calculations'!BK22*'Intermediate calculations'!BK25*Constants!$H$22</f>
        <v>2288591.5024888623</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calculations'!Y25*(1-Constants!$H$22)</f>
        <v>4014291.051059376</v>
      </c>
      <c r="AE14" s="24">
        <f>'Intermediate calculations'!Z22*'Intermediate calculations'!Z25*(1-Constants!$H$22)</f>
        <v>4024818.7131757503</v>
      </c>
      <c r="AF14" s="24">
        <f>'Intermediate calculations'!AA22*'Intermediate calculations'!AA25*(1-Constants!$H$22)</f>
        <v>4038838.8019266604</v>
      </c>
      <c r="AG14" s="24">
        <f>'Intermediate calculations'!AB22*'Intermediate calculations'!AB25*(1-Constants!$H$22)</f>
        <v>4056122.014589156</v>
      </c>
      <c r="AH14" s="24">
        <f>'Intermediate calculations'!AC22*'Intermediate calculations'!AC25*(1-Constants!$H$22)</f>
        <v>4076619.5453544487</v>
      </c>
      <c r="AI14" s="24">
        <f>'Intermediate calculations'!AD22*'Intermediate calculations'!AD25*(1-Constants!$H$22)</f>
        <v>4100507.3707875637</v>
      </c>
      <c r="AJ14" s="24">
        <f>'Intermediate calculations'!AE22*'Intermediate calculations'!AE25*(1-Constants!$H$22)</f>
        <v>4125921.6030243887</v>
      </c>
      <c r="AK14" s="24">
        <f>'Intermediate calculations'!AF22*'Intermediate calculations'!AF25*(1-Constants!$H$22)</f>
        <v>4152956.2200785829</v>
      </c>
      <c r="AL14" s="24">
        <f>'Intermediate calculations'!AG22*'Intermediate calculations'!AG25*(1-Constants!$H$22)</f>
        <v>4177864.9669705355</v>
      </c>
      <c r="AM14" s="24">
        <f>'Intermediate calculations'!AH22*'Intermediate calculations'!AH25*(1-Constants!$H$22)</f>
        <v>4189459.0414393945</v>
      </c>
      <c r="AN14" s="24">
        <f>'Intermediate calculations'!AI22*'Intermediate calculations'!AI25*(1-Constants!$H$22)</f>
        <v>4202172.6582959648</v>
      </c>
      <c r="AO14" s="24">
        <f>'Intermediate calculations'!AJ22*'Intermediate calculations'!AJ25*(1-Constants!$H$22)</f>
        <v>4216107.038736118</v>
      </c>
      <c r="AP14" s="24">
        <f>'Intermediate calculations'!AK22*'Intermediate calculations'!AK25*(1-Constants!$H$22)</f>
        <v>4231080.1688199425</v>
      </c>
      <c r="AQ14" s="24">
        <f>'Intermediate calculations'!AL22*'Intermediate calculations'!AL25*(1-Constants!$H$22)</f>
        <v>4247094.7271524938</v>
      </c>
      <c r="AR14" s="24">
        <f>'Intermediate calculations'!AM22*'Intermediate calculations'!AM25*(1-Constants!$H$22)</f>
        <v>4257247.3483158974</v>
      </c>
      <c r="AS14" s="24">
        <f>'Intermediate calculations'!AN22*'Intermediate calculations'!AN25*(1-Constants!$H$22)</f>
        <v>4268317.9879337139</v>
      </c>
      <c r="AT14" s="24">
        <f>'Intermediate calculations'!AO22*'Intermediate calculations'!AO25*(1-Constants!$H$22)</f>
        <v>4280183.9835730726</v>
      </c>
      <c r="AU14" s="24">
        <f>'Intermediate calculations'!AP22*'Intermediate calculations'!AP25*(1-Constants!$H$22)</f>
        <v>4292917.8751864741</v>
      </c>
      <c r="AV14" s="24">
        <f>'Intermediate calculations'!AQ22*'Intermediate calculations'!AQ25*(1-Constants!$H$22)</f>
        <v>4306416.011242331</v>
      </c>
      <c r="AW14" s="24">
        <f>'Intermediate calculations'!AR22*'Intermediate calculations'!AR25*(1-Constants!$H$22)</f>
        <v>4315311.8884186298</v>
      </c>
      <c r="AX14" s="24">
        <f>'Intermediate calculations'!AS22*'Intermediate calculations'!AS25*(1-Constants!$H$22)</f>
        <v>4324806.3518413287</v>
      </c>
      <c r="AY14" s="24">
        <f>'Intermediate calculations'!AT22*'Intermediate calculations'!AT25*(1-Constants!$H$22)</f>
        <v>4335005.9539668765</v>
      </c>
      <c r="AZ14" s="24">
        <f>'Intermediate calculations'!AU22*'Intermediate calculations'!AU25*(1-Constants!$H$22)</f>
        <v>4345963.5172801744</v>
      </c>
      <c r="BA14" s="24">
        <f>'Intermediate calculations'!AV22*'Intermediate calculations'!AV25*(1-Constants!$H$22)</f>
        <v>4357529.8875830397</v>
      </c>
      <c r="BB14" s="24">
        <f>'Intermediate calculations'!AW22*'Intermediate calculations'!AW25*(1-Constants!$H$22)</f>
        <v>4364527.8999820538</v>
      </c>
      <c r="BC14" s="24">
        <f>'Intermediate calculations'!AX22*'Intermediate calculations'!AX25*(1-Constants!$H$22)</f>
        <v>4372051.7666419894</v>
      </c>
      <c r="BD14" s="24">
        <f>'Intermediate calculations'!AY22*'Intermediate calculations'!AY25*(1-Constants!$H$22)</f>
        <v>4380159.3579459386</v>
      </c>
      <c r="BE14" s="24">
        <f>'Intermediate calculations'!AZ22*'Intermediate calculations'!AZ25*(1-Constants!$H$22)</f>
        <v>4388749.9459342277</v>
      </c>
      <c r="BF14" s="24">
        <f>'Intermediate calculations'!BA22*'Intermediate calculations'!BA25*(1-Constants!$H$22)</f>
        <v>4397841.8362077652</v>
      </c>
      <c r="BG14" s="24">
        <f>'Intermediate calculations'!BB22*'Intermediate calculations'!BB25*(1-Constants!$H$22)</f>
        <v>4402732.9087277949</v>
      </c>
      <c r="BH14" s="24">
        <f>'Intermediate calculations'!BC22*'Intermediate calculations'!BC25*(1-Constants!$H$22)</f>
        <v>4408054.7837445084</v>
      </c>
      <c r="BI14" s="24">
        <f>'Intermediate calculations'!BD22*'Intermediate calculations'!BD25*(1-Constants!$H$22)</f>
        <v>4413845.6963080987</v>
      </c>
      <c r="BJ14" s="24">
        <f>'Intermediate calculations'!BE22*'Intermediate calculations'!BE25*(1-Constants!$H$22)</f>
        <v>4420040.6872445811</v>
      </c>
      <c r="BK14" s="24">
        <f>'Intermediate calculations'!BF22*'Intermediate calculations'!BF25*(1-Constants!$H$22)</f>
        <v>4426788.6609361405</v>
      </c>
      <c r="BL14" s="24">
        <f>'Intermediate calculations'!BG22*'Intermediate calculations'!BG25*(1-Constants!$H$22)</f>
        <v>4429106.817144529</v>
      </c>
      <c r="BM14" s="24">
        <f>'Intermediate calculations'!BH22*'Intermediate calculations'!BH25*(1-Constants!$H$22)</f>
        <v>4431918.2734362325</v>
      </c>
      <c r="BN14" s="24">
        <f>'Intermediate calculations'!BI22*'Intermediate calculations'!BI25*(1-Constants!$H$22)</f>
        <v>4435067.3486743318</v>
      </c>
      <c r="BO14" s="24">
        <f>'Intermediate calculations'!BJ22*'Intermediate calculations'!BJ25*(1-Constants!$H$22)</f>
        <v>4438576.7916428</v>
      </c>
      <c r="BP14" s="24">
        <f>'Intermediate calculations'!BK22*'Intermediate calculations'!BK25*(1-Constants!$H$22)</f>
        <v>4442559.9754195558</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((Data!$AJ$57*((Drivers!Z5*1000000)/Drivers!Z4))+Data!$AK$57)</f>
        <v>309086.03900077858</v>
      </c>
      <c r="AE15" s="24">
        <f>((Data!$AJ$57*((Drivers!AA5*1000000)/Drivers!AA4))+Data!$AK$57)</f>
        <v>311149.92743346258</v>
      </c>
      <c r="AF15" s="24">
        <f>((Data!$AJ$57*((Drivers!AB5*1000000)/Drivers!AB4))+Data!$AK$57)</f>
        <v>311901.12736914342</v>
      </c>
      <c r="AG15" s="24">
        <f>((Data!$AJ$57*((Drivers!AC5*1000000)/Drivers!AC4))+Data!$AK$57)</f>
        <v>311308.69227175554</v>
      </c>
      <c r="AH15" s="24">
        <f>((Data!$AJ$57*((Drivers!AD5*1000000)/Drivers!AD4))+Data!$AK$57)</f>
        <v>309645.69977678743</v>
      </c>
      <c r="AI15" s="24">
        <f>((Data!$AJ$57*((Drivers!AE5*1000000)/Drivers!AE4))+Data!$AK$57)</f>
        <v>308738.04220669076</v>
      </c>
      <c r="AJ15" s="24">
        <f>((Data!$AJ$57*((Drivers!AF5*1000000)/Drivers!AF4))+Data!$AK$57)</f>
        <v>307486.75708338869</v>
      </c>
      <c r="AK15" s="24">
        <f>((Data!$AJ$57*((Drivers!AG5*1000000)/Drivers!AG4))+Data!$AK$57)</f>
        <v>305915.75649946963</v>
      </c>
      <c r="AL15" s="24">
        <f>((Data!$AJ$57*((Drivers!AH5*1000000)/Drivers!AH4))+Data!$AK$57)</f>
        <v>287715.15509594313</v>
      </c>
      <c r="AM15" s="24">
        <f>((Data!$AJ$57*((Drivers!AI5*1000000)/Drivers!AI4))+Data!$AK$57)</f>
        <v>289726.56097785488</v>
      </c>
      <c r="AN15" s="24">
        <f>((Data!$AJ$57*((Drivers!AJ5*1000000)/Drivers!AJ4))+Data!$AK$57)</f>
        <v>291503.59679780097</v>
      </c>
      <c r="AO15" s="24">
        <f>((Data!$AJ$57*((Drivers!AK5*1000000)/Drivers!AK4))+Data!$AK$57)</f>
        <v>293248.75805423874</v>
      </c>
      <c r="AP15" s="24">
        <f>((Data!$AJ$57*((Drivers!AL5*1000000)/Drivers!AL4))+Data!$AK$57)</f>
        <v>294790.32496654941</v>
      </c>
      <c r="AQ15" s="24">
        <f>((Data!$AJ$57*((Drivers!AM5*1000000)/Drivers!AM4))+Data!$AK$57)</f>
        <v>296431.0219727885</v>
      </c>
      <c r="AR15" s="24">
        <f>((Data!$AJ$57*((Drivers!AN5*1000000)/Drivers!AN4))+Data!$AK$57)</f>
        <v>299064.87762982625</v>
      </c>
      <c r="AS15" s="24">
        <f>((Data!$AJ$57*((Drivers!AO5*1000000)/Drivers!AO4))+Data!$AK$57)</f>
        <v>301581.29715594021</v>
      </c>
      <c r="AT15" s="24">
        <f>((Data!$AJ$57*((Drivers!AP5*1000000)/Drivers!AP4))+Data!$AK$57)</f>
        <v>304246.31475141353</v>
      </c>
      <c r="AU15" s="24">
        <f>((Data!$AJ$57*((Drivers!AQ5*1000000)/Drivers!AQ4))+Data!$AK$57)</f>
        <v>306989.94214167912</v>
      </c>
      <c r="AV15" s="24">
        <f>((Data!$AJ$57*((Drivers!AR5*1000000)/Drivers!AR4))+Data!$AK$57)</f>
        <v>309826.190051771</v>
      </c>
      <c r="AW15" s="24">
        <f>((Data!$AJ$57*((Drivers!AS5*1000000)/Drivers!AS4))+Data!$AK$57)</f>
        <v>313838.18559472286</v>
      </c>
      <c r="AX15" s="24">
        <f>((Data!$AJ$57*((Drivers!AT5*1000000)/Drivers!AT4))+Data!$AK$57)</f>
        <v>317495.74568723189</v>
      </c>
      <c r="AY15" s="24">
        <f>((Data!$AJ$57*((Drivers!AU5*1000000)/Drivers!AU4))+Data!$AK$57)</f>
        <v>321681.06976961246</v>
      </c>
      <c r="AZ15" s="24">
        <f>((Data!$AJ$57*((Drivers!AV5*1000000)/Drivers!AV4))+Data!$AK$57)</f>
        <v>326191.54620394553</v>
      </c>
      <c r="BA15" s="24">
        <f>((Data!$AJ$57*((Drivers!AW5*1000000)/Drivers!AW4))+Data!$AK$57)</f>
        <v>331050.20169924106</v>
      </c>
      <c r="BB15" s="24">
        <f>((Data!$AJ$57*((Drivers!AX5*1000000)/Drivers!AX4))+Data!$AK$57)</f>
        <v>336295.29279433505</v>
      </c>
      <c r="BC15" s="24">
        <f>((Data!$AJ$57*((Drivers!AY5*1000000)/Drivers!AY4))+Data!$AK$57)</f>
        <v>341747.6628322131</v>
      </c>
      <c r="BD15" s="24">
        <f>((Data!$AJ$57*((Drivers!AZ5*1000000)/Drivers!AZ4))+Data!$AK$57)</f>
        <v>347212.5847823259</v>
      </c>
      <c r="BE15" s="24">
        <f>((Data!$AJ$57*((Drivers!BA5*1000000)/Drivers!BA4))+Data!$AK$57)</f>
        <v>352883.43603134935</v>
      </c>
      <c r="BF15" s="24">
        <f>((Data!$AJ$57*((Drivers!BB5*1000000)/Drivers!BB4))+Data!$AK$57)</f>
        <v>358916.59056201251</v>
      </c>
      <c r="BG15" s="24">
        <f>((Data!$AJ$57*((Drivers!BC5*1000000)/Drivers!BC4))+Data!$AK$57)</f>
        <v>365461.24316306051</v>
      </c>
      <c r="BH15" s="24">
        <f>((Data!$AJ$57*((Drivers!BD5*1000000)/Drivers!BD4))+Data!$AK$57)</f>
        <v>372264.01892311149</v>
      </c>
      <c r="BI15" s="24">
        <f>((Data!$AJ$57*((Drivers!BE5*1000000)/Drivers!BE4))+Data!$AK$57)</f>
        <v>379294.65489106404</v>
      </c>
      <c r="BJ15" s="24">
        <f>((Data!$AJ$57*((Drivers!BF5*1000000)/Drivers!BF4))+Data!$AK$57)</f>
        <v>386598.64303797518</v>
      </c>
      <c r="BK15" s="24">
        <f>((Data!$AJ$57*((Drivers!BG5*1000000)/Drivers!BG4))+Data!$AK$57)</f>
        <v>394354.82125595759</v>
      </c>
      <c r="BL15" s="24">
        <f>((Data!$AJ$57*((Drivers!BH5*1000000)/Drivers!BH4))+Data!$AK$57)</f>
        <v>402814.76749411586</v>
      </c>
      <c r="BM15" s="24">
        <f>((Data!$AJ$57*((Drivers!BI5*1000000)/Drivers!BI4))+Data!$AK$57)</f>
        <v>411650.07906494208</v>
      </c>
      <c r="BN15" s="24">
        <f>((Data!$AJ$57*((Drivers!BJ5*1000000)/Drivers!BJ4))+Data!$AK$57)</f>
        <v>420506.27597566938</v>
      </c>
      <c r="BO15" s="24">
        <f>((Data!$AJ$57*((Drivers!BK5*1000000)/Drivers!BK4))+Data!$AK$57)</f>
        <v>429781.3773231901</v>
      </c>
      <c r="BP15" s="24">
        <f>((Data!$AJ$57*((Drivers!BL5*1000000)/Drivers!BL4))+Data!$AK$57)</f>
        <v>439500.1913407169</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calculations'!Y33*Constants!$H$23</f>
        <v>1664264.4960761024</v>
      </c>
      <c r="AE17" s="24">
        <f>'Intermediate calculations'!Z32*'Intermediate calculations'!Z33*Constants!$H$23</f>
        <v>1661458.4490366378</v>
      </c>
      <c r="AF17" s="24">
        <f>'Intermediate calculations'!AA32*'Intermediate calculations'!AA33*Constants!$H$23</f>
        <v>1647130.7446545733</v>
      </c>
      <c r="AG17" s="24">
        <f>'Intermediate calculations'!AB32*'Intermediate calculations'!AB33*Constants!$H$23</f>
        <v>1621247.0272774315</v>
      </c>
      <c r="AH17" s="24">
        <f>'Intermediate calculations'!AC32*'Intermediate calculations'!AC33*Constants!$H$23</f>
        <v>1586789.2577964824</v>
      </c>
      <c r="AI17" s="24">
        <f>'Intermediate calculations'!AD32*'Intermediate calculations'!AD33*Constants!$H$23</f>
        <v>1561922.0509321566</v>
      </c>
      <c r="AJ17" s="24">
        <f>'Intermediate calculations'!AE32*'Intermediate calculations'!AE33*Constants!$H$23</f>
        <v>1534916.0532853792</v>
      </c>
      <c r="AK17" s="24">
        <f>'Intermediate calculations'!AF32*'Intermediate calculations'!AF33*Constants!$H$23</f>
        <v>1506021.7776301678</v>
      </c>
      <c r="AL17" s="24">
        <f>'Intermediate calculations'!AG32*'Intermediate calculations'!AG33*Constants!$H$23</f>
        <v>1317286.9711014768</v>
      </c>
      <c r="AM17" s="24">
        <f>'Intermediate calculations'!AH32*'Intermediate calculations'!AH33*Constants!$H$23</f>
        <v>1320423.2027758714</v>
      </c>
      <c r="AN17" s="24">
        <f>'Intermediate calculations'!AI32*'Intermediate calculations'!AI33*Constants!$H$23</f>
        <v>1321656.6544097937</v>
      </c>
      <c r="AO17" s="24">
        <f>'Intermediate calculations'!AJ32*'Intermediate calculations'!AJ33*Constants!$H$23</f>
        <v>1322954.7851900216</v>
      </c>
      <c r="AP17" s="24">
        <f>'Intermediate calculations'!AK32*'Intermediate calculations'!AK33*Constants!$H$23</f>
        <v>1322675.9747905773</v>
      </c>
      <c r="AQ17" s="24">
        <f>'Intermediate calculations'!AL32*'Intermediate calculations'!AL33*Constants!$H$23</f>
        <v>1323617.8258341204</v>
      </c>
      <c r="AR17" s="24">
        <f>'Intermediate calculations'!AM32*'Intermediate calculations'!AM33*Constants!$H$23</f>
        <v>1331753.9048347652</v>
      </c>
      <c r="AS17" s="24">
        <f>'Intermediate calculations'!AN32*'Intermediate calculations'!AN33*Constants!$H$23</f>
        <v>1338885.0822071442</v>
      </c>
      <c r="AT17" s="24">
        <f>'Intermediate calculations'!AO32*'Intermediate calculations'!AO33*Constants!$H$23</f>
        <v>1347348.2467214193</v>
      </c>
      <c r="AU17" s="24">
        <f>'Intermediate calculations'!AP32*'Intermediate calculations'!AP33*Constants!$H$23</f>
        <v>1356509.8316654612</v>
      </c>
      <c r="AV17" s="24">
        <f>'Intermediate calculations'!AQ32*'Intermediate calculations'!AQ33*Constants!$H$23</f>
        <v>1366435.819279684</v>
      </c>
      <c r="AW17" s="24">
        <f>'Intermediate calculations'!AR32*'Intermediate calculations'!AR33*Constants!$H$23</f>
        <v>1384694.3781771574</v>
      </c>
      <c r="AX17" s="24">
        <f>'Intermediate calculations'!AS32*'Intermediate calculations'!AS33*Constants!$H$23</f>
        <v>1399621.3879512306</v>
      </c>
      <c r="AY17" s="24">
        <f>'Intermediate calculations'!AT32*'Intermediate calculations'!AT33*Constants!$H$23</f>
        <v>1418702.3346659013</v>
      </c>
      <c r="AZ17" s="24">
        <f>'Intermediate calculations'!AU32*'Intermediate calculations'!AU33*Constants!$H$23</f>
        <v>1440146.0553211579</v>
      </c>
      <c r="BA17" s="24">
        <f>'Intermediate calculations'!AV32*'Intermediate calculations'!AV33*Constants!$H$23</f>
        <v>1464014.0559166942</v>
      </c>
      <c r="BB17" s="24">
        <f>'Intermediate calculations'!AW32*'Intermediate calculations'!AW33*Constants!$H$23</f>
        <v>1488835.5531732976</v>
      </c>
      <c r="BC17" s="24">
        <f>'Intermediate calculations'!AX32*'Intermediate calculations'!AX33*Constants!$H$23</f>
        <v>1514704.749120028</v>
      </c>
      <c r="BD17" s="24">
        <f>'Intermediate calculations'!AY32*'Intermediate calculations'!AY33*Constants!$H$23</f>
        <v>1540068.448170213</v>
      </c>
      <c r="BE17" s="24">
        <f>'Intermediate calculations'!AZ32*'Intermediate calculations'!AZ33*Constants!$H$23</f>
        <v>1566404.3054918491</v>
      </c>
      <c r="BF17" s="24">
        <f>'Intermediate calculations'!BA32*'Intermediate calculations'!BA33*Constants!$H$23</f>
        <v>1594874.6332123359</v>
      </c>
      <c r="BG17" s="24">
        <f>'Intermediate calculations'!BB32*'Intermediate calculations'!BB33*Constants!$H$23</f>
        <v>1624848.488429565</v>
      </c>
      <c r="BH17" s="24">
        <f>'Intermediate calculations'!BC32*'Intermediate calculations'!BC33*Constants!$H$23</f>
        <v>1655896.1170775772</v>
      </c>
      <c r="BI17" s="24">
        <f>'Intermediate calculations'!BD32*'Intermediate calculations'!BD33*Constants!$H$23</f>
        <v>1687753.4964217423</v>
      </c>
      <c r="BJ17" s="24">
        <f>'Intermediate calculations'!BE32*'Intermediate calculations'!BE33*Constants!$H$23</f>
        <v>1720683.2098370448</v>
      </c>
      <c r="BK17" s="24">
        <f>'Intermediate calculations'!BF32*'Intermediate calculations'!BF33*Constants!$H$23</f>
        <v>1755971.9550667042</v>
      </c>
      <c r="BL17" s="24">
        <f>'Intermediate calculations'!BG32*'Intermediate calculations'!BG33*Constants!$H$23</f>
        <v>1793343.5626469159</v>
      </c>
      <c r="BM17" s="24">
        <f>'Intermediate calculations'!BH32*'Intermediate calculations'!BH33*Constants!$H$23</f>
        <v>1832180.8143580887</v>
      </c>
      <c r="BN17" s="24">
        <f>'Intermediate calculations'!BI32*'Intermediate calculations'!BI33*Constants!$H$23</f>
        <v>1869892.5935939855</v>
      </c>
      <c r="BO17" s="24">
        <f>'Intermediate calculations'!BJ32*'Intermediate calculations'!BJ33*Constants!$H$23</f>
        <v>1909216.8323726952</v>
      </c>
      <c r="BP17" s="24">
        <f>'Intermediate calculations'!BK32*'Intermediate calculations'!BK33*Constants!$H$23</f>
        <v>1950275.6349015508</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calculations'!Y33*(1-Constants!$H$23)</f>
        <v>226945.15855583214</v>
      </c>
      <c r="AE18" s="24">
        <f>'Intermediate calculations'!Z32*'Intermediate calculations'!Z33*(1-Constants!$H$23)</f>
        <v>226562.51577772334</v>
      </c>
      <c r="AF18" s="24">
        <f>'Intermediate calculations'!AA32*'Intermediate calculations'!AA33*(1-Constants!$H$23)</f>
        <v>224608.7379074418</v>
      </c>
      <c r="AG18" s="24">
        <f>'Intermediate calculations'!AB32*'Intermediate calculations'!AB33*(1-Constants!$H$23)</f>
        <v>221079.14008328613</v>
      </c>
      <c r="AH18" s="24">
        <f>'Intermediate calculations'!AC32*'Intermediate calculations'!AC33*(1-Constants!$H$23)</f>
        <v>216380.35333588396</v>
      </c>
      <c r="AI18" s="24">
        <f>'Intermediate calculations'!AD32*'Intermediate calculations'!AD33*(1-Constants!$H$23)</f>
        <v>212989.37058165771</v>
      </c>
      <c r="AJ18" s="24">
        <f>'Intermediate calculations'!AE32*'Intermediate calculations'!AE33*(1-Constants!$H$23)</f>
        <v>209306.73453891533</v>
      </c>
      <c r="AK18" s="24">
        <f>'Intermediate calculations'!AF32*'Intermediate calculations'!AF33*(1-Constants!$H$23)</f>
        <v>205366.6060404774</v>
      </c>
      <c r="AL18" s="24">
        <f>'Intermediate calculations'!AG32*'Intermediate calculations'!AG33*(1-Constants!$H$23)</f>
        <v>179630.04151383773</v>
      </c>
      <c r="AM18" s="24">
        <f>'Intermediate calculations'!AH32*'Intermediate calculations'!AH33*(1-Constants!$H$23)</f>
        <v>180057.70946943699</v>
      </c>
      <c r="AN18" s="24">
        <f>'Intermediate calculations'!AI32*'Intermediate calculations'!AI33*(1-Constants!$H$23)</f>
        <v>180225.90741951732</v>
      </c>
      <c r="AO18" s="24">
        <f>'Intermediate calculations'!AJ32*'Intermediate calculations'!AJ33*(1-Constants!$H$23)</f>
        <v>180402.92525318475</v>
      </c>
      <c r="AP18" s="24">
        <f>'Intermediate calculations'!AK32*'Intermediate calculations'!AK33*(1-Constants!$H$23)</f>
        <v>180364.90565326053</v>
      </c>
      <c r="AQ18" s="24">
        <f>'Intermediate calculations'!AL32*'Intermediate calculations'!AL33*(1-Constants!$H$23)</f>
        <v>180493.33988647096</v>
      </c>
      <c r="AR18" s="24">
        <f>'Intermediate calculations'!AM32*'Intermediate calculations'!AM33*(1-Constants!$H$23)</f>
        <v>181602.8052047407</v>
      </c>
      <c r="AS18" s="24">
        <f>'Intermediate calculations'!AN32*'Intermediate calculations'!AN33*(1-Constants!$H$23)</f>
        <v>182575.2384827924</v>
      </c>
      <c r="AT18" s="24">
        <f>'Intermediate calculations'!AO32*'Intermediate calculations'!AO33*(1-Constants!$H$23)</f>
        <v>183729.3063711026</v>
      </c>
      <c r="AU18" s="24">
        <f>'Intermediate calculations'!AP32*'Intermediate calculations'!AP33*(1-Constants!$H$23)</f>
        <v>184978.61340892653</v>
      </c>
      <c r="AV18" s="24">
        <f>'Intermediate calculations'!AQ32*'Intermediate calculations'!AQ33*(1-Constants!$H$23)</f>
        <v>186332.15717450235</v>
      </c>
      <c r="AW18" s="24">
        <f>'Intermediate calculations'!AR32*'Intermediate calculations'!AR33*(1-Constants!$H$23)</f>
        <v>188821.96066052144</v>
      </c>
      <c r="AX18" s="24">
        <f>'Intermediate calculations'!AS32*'Intermediate calculations'!AS33*(1-Constants!$H$23)</f>
        <v>190857.46199334963</v>
      </c>
      <c r="AY18" s="24">
        <f>'Intermediate calculations'!AT32*'Intermediate calculations'!AT33*(1-Constants!$H$23)</f>
        <v>193459.40927262287</v>
      </c>
      <c r="AZ18" s="24">
        <f>'Intermediate calculations'!AU32*'Intermediate calculations'!AU33*(1-Constants!$H$23)</f>
        <v>196383.5529983397</v>
      </c>
      <c r="BA18" s="24">
        <f>'Intermediate calculations'!AV32*'Intermediate calculations'!AV33*(1-Constants!$H$23)</f>
        <v>199638.28035227649</v>
      </c>
      <c r="BB18" s="24">
        <f>'Intermediate calculations'!AW32*'Intermediate calculations'!AW33*(1-Constants!$H$23)</f>
        <v>203023.02997817696</v>
      </c>
      <c r="BC18" s="24">
        <f>'Intermediate calculations'!AX32*'Intermediate calculations'!AX33*(1-Constants!$H$23)</f>
        <v>206550.64760727654</v>
      </c>
      <c r="BD18" s="24">
        <f>'Intermediate calculations'!AY32*'Intermediate calculations'!AY33*(1-Constants!$H$23)</f>
        <v>210009.33384139268</v>
      </c>
      <c r="BE18" s="24">
        <f>'Intermediate calculations'!AZ32*'Intermediate calculations'!AZ33*(1-Constants!$H$23)</f>
        <v>213600.58711252487</v>
      </c>
      <c r="BF18" s="24">
        <f>'Intermediate calculations'!BA32*'Intermediate calculations'!BA33*(1-Constants!$H$23)</f>
        <v>217482.90452895491</v>
      </c>
      <c r="BG18" s="24">
        <f>'Intermediate calculations'!BB32*'Intermediate calculations'!BB33*(1-Constants!$H$23)</f>
        <v>221570.24842221339</v>
      </c>
      <c r="BH18" s="24">
        <f>'Intermediate calculations'!BC32*'Intermediate calculations'!BC33*(1-Constants!$H$23)</f>
        <v>225804.01596512416</v>
      </c>
      <c r="BI18" s="24">
        <f>'Intermediate calculations'!BD32*'Intermediate calculations'!BD33*(1-Constants!$H$23)</f>
        <v>230148.2040575103</v>
      </c>
      <c r="BJ18" s="24">
        <f>'Intermediate calculations'!BE32*'Intermediate calculations'!BE33*(1-Constants!$H$23)</f>
        <v>234638.61952323336</v>
      </c>
      <c r="BK18" s="24">
        <f>'Intermediate calculations'!BF32*'Intermediate calculations'!BF33*(1-Constants!$H$23)</f>
        <v>239450.72114545965</v>
      </c>
      <c r="BL18" s="24">
        <f>'Intermediate calculations'!BG32*'Intermediate calculations'!BG33*(1-Constants!$H$23)</f>
        <v>244546.84945185218</v>
      </c>
      <c r="BM18" s="24">
        <f>'Intermediate calculations'!BH32*'Intermediate calculations'!BH33*(1-Constants!$H$23)</f>
        <v>249842.83832155753</v>
      </c>
      <c r="BN18" s="24">
        <f>'Intermediate calculations'!BI32*'Intermediate calculations'!BI33*(1-Constants!$H$23)</f>
        <v>254985.35367190713</v>
      </c>
      <c r="BO18" s="24">
        <f>'Intermediate calculations'!BJ32*'Intermediate calculations'!BJ33*(1-Constants!$H$23)</f>
        <v>260347.74986900389</v>
      </c>
      <c r="BP18" s="24">
        <f>'Intermediate calculations'!BK32*'Intermediate calculations'!BK33*(1-Constants!$H$23)</f>
        <v>265946.67748657509</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calculations'!Y38*Constants!$H$24</f>
        <v>23738442.893564869</v>
      </c>
      <c r="AE19" s="24">
        <f>'Intermediate calculations'!Z37*'Intermediate calculations'!Z38*Constants!$H$24</f>
        <v>24272001.380232137</v>
      </c>
      <c r="AF19" s="24">
        <f>'Intermediate calculations'!AA37*'Intermediate calculations'!AA38*Constants!$H$24</f>
        <v>24712124.655434076</v>
      </c>
      <c r="AG19" s="24">
        <f>'Intermediate calculations'!AB37*'Intermediate calculations'!AB38*Constants!$H$24</f>
        <v>25051651.489991654</v>
      </c>
      <c r="AH19" s="24">
        <f>'Intermediate calculations'!AC37*'Intermediate calculations'!AC38*Constants!$H$24</f>
        <v>25310115.698999129</v>
      </c>
      <c r="AI19" s="24">
        <f>'Intermediate calculations'!AD37*'Intermediate calculations'!AD38*Constants!$H$24</f>
        <v>25646271.300366469</v>
      </c>
      <c r="AJ19" s="24">
        <f>'Intermediate calculations'!AE37*'Intermediate calculations'!AE38*Constants!$H$24</f>
        <v>25954063.192523111</v>
      </c>
      <c r="AK19" s="24">
        <f>'Intermediate calculations'!AF37*'Intermediate calculations'!AF38*Constants!$H$24</f>
        <v>26235505.453148045</v>
      </c>
      <c r="AL19" s="24">
        <f>'Intermediate calculations'!AG37*'Intermediate calculations'!AG38*Constants!$H$24</f>
        <v>24957035.385604251</v>
      </c>
      <c r="AM19" s="24">
        <f>'Intermediate calculations'!AH37*'Intermediate calculations'!AH38*Constants!$H$24</f>
        <v>25440581.703938928</v>
      </c>
      <c r="AN19" s="24">
        <f>'Intermediate calculations'!AI37*'Intermediate calculations'!AI38*Constants!$H$24</f>
        <v>25908985.507907312</v>
      </c>
      <c r="AO19" s="24">
        <f>'Intermediate calculations'!AJ37*'Intermediate calculations'!AJ38*Constants!$H$24</f>
        <v>26382095.321045663</v>
      </c>
      <c r="AP19" s="24">
        <f>'Intermediate calculations'!AK37*'Intermediate calculations'!AK38*Constants!$H$24</f>
        <v>26842554.512910049</v>
      </c>
      <c r="AQ19" s="24">
        <f>'Intermediate calculations'!AL37*'Intermediate calculations'!AL38*Constants!$H$24</f>
        <v>27319852.406292293</v>
      </c>
      <c r="AR19" s="24">
        <f>'Intermediate calculations'!AM37*'Intermediate calculations'!AM38*Constants!$H$24</f>
        <v>27857615.420189552</v>
      </c>
      <c r="AS19" s="24">
        <f>'Intermediate calculations'!AN37*'Intermediate calculations'!AN38*Constants!$H$24</f>
        <v>28391768.804882459</v>
      </c>
      <c r="AT19" s="24">
        <f>'Intermediate calculations'!AO37*'Intermediate calculations'!AO38*Constants!$H$24</f>
        <v>28948397.878407709</v>
      </c>
      <c r="AU19" s="24">
        <f>'Intermediate calculations'!AP37*'Intermediate calculations'!AP38*Constants!$H$24</f>
        <v>29521686.814090546</v>
      </c>
      <c r="AV19" s="24">
        <f>'Intermediate calculations'!AQ37*'Intermediate calculations'!AQ38*Constants!$H$24</f>
        <v>30112967.770684343</v>
      </c>
      <c r="AW19" s="24">
        <f>'Intermediate calculations'!AR37*'Intermediate calculations'!AR38*Constants!$H$24</f>
        <v>30796595.522871304</v>
      </c>
      <c r="AX19" s="24">
        <f>'Intermediate calculations'!AS37*'Intermediate calculations'!AS38*Constants!$H$24</f>
        <v>31452093.853694182</v>
      </c>
      <c r="AY19" s="24">
        <f>'Intermediate calculations'!AT37*'Intermediate calculations'!AT38*Constants!$H$24</f>
        <v>32172674.77243983</v>
      </c>
      <c r="AZ19" s="24">
        <f>'Intermediate calculations'!AU37*'Intermediate calculations'!AU38*Constants!$H$24</f>
        <v>32938929.23544528</v>
      </c>
      <c r="BA19" s="24">
        <f>'Intermediate calculations'!AV37*'Intermediate calculations'!AV38*Constants!$H$24</f>
        <v>33753400.37517333</v>
      </c>
      <c r="BB19" s="24">
        <f>'Intermediate calculations'!AW37*'Intermediate calculations'!AW38*Constants!$H$24</f>
        <v>34580007.921580493</v>
      </c>
      <c r="BC19" s="24">
        <f>'Intermediate calculations'!AX37*'Intermediate calculations'!AX38*Constants!$H$24</f>
        <v>35439475.954802923</v>
      </c>
      <c r="BD19" s="24">
        <f>'Intermediate calculations'!AY37*'Intermediate calculations'!AY38*Constants!$H$24</f>
        <v>36311724.256933205</v>
      </c>
      <c r="BE19" s="24">
        <f>'Intermediate calculations'!AZ37*'Intermediate calculations'!AZ38*Constants!$H$24</f>
        <v>37217563.348805815</v>
      </c>
      <c r="BF19" s="24">
        <f>'Intermediate calculations'!BA37*'Intermediate calculations'!BA38*Constants!$H$24</f>
        <v>38175264.002858989</v>
      </c>
      <c r="BG19" s="24">
        <f>'Intermediate calculations'!BB37*'Intermediate calculations'!BB38*Constants!$H$24</f>
        <v>39160417.016105235</v>
      </c>
      <c r="BH19" s="24">
        <f>'Intermediate calculations'!BC37*'Intermediate calculations'!BC38*Constants!$H$24</f>
        <v>40185473.326086216</v>
      </c>
      <c r="BI19" s="24">
        <f>'Intermediate calculations'!BD37*'Intermediate calculations'!BD38*Constants!$H$24</f>
        <v>41248131.845656544</v>
      </c>
      <c r="BJ19" s="24">
        <f>'Intermediate calculations'!BE37*'Intermediate calculations'!BE38*Constants!$H$24</f>
        <v>42353670.582632765</v>
      </c>
      <c r="BK19" s="24">
        <f>'Intermediate calculations'!BF37*'Intermediate calculations'!BF38*Constants!$H$24</f>
        <v>43524801.106380358</v>
      </c>
      <c r="BL19" s="24">
        <f>'Intermediate calculations'!BG37*'Intermediate calculations'!BG38*Constants!$H$24</f>
        <v>44740968.947720565</v>
      </c>
      <c r="BM19" s="24">
        <f>'Intermediate calculations'!BH37*'Intermediate calculations'!BH38*Constants!$H$24</f>
        <v>46013319.584611386</v>
      </c>
      <c r="BN19" s="24">
        <f>'Intermediate calculations'!BI37*'Intermediate calculations'!BI38*Constants!$H$24</f>
        <v>47300026.304933868</v>
      </c>
      <c r="BO19" s="24">
        <f>'Intermediate calculations'!BJ37*'Intermediate calculations'!BJ38*Constants!$H$24</f>
        <v>48647948.418071464</v>
      </c>
      <c r="BP19" s="24">
        <f>'Intermediate calculations'!BK37*'Intermediate calculations'!BK38*Constants!$H$24</f>
        <v>50062195.142061464</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calculations'!Y43*Constants!$H$25</f>
        <v>94746126.658396497</v>
      </c>
      <c r="AE20" s="24">
        <f>'Intermediate calculations'!Z42*'Intermediate calculations'!Z43*Constants!$H$25</f>
        <v>96569572.813446015</v>
      </c>
      <c r="AF20" s="24">
        <f>'Intermediate calculations'!AA42*'Intermediate calculations'!AA43*Constants!$H$25</f>
        <v>97380544.862005785</v>
      </c>
      <c r="AG20" s="24">
        <f>'Intermediate calculations'!AB42*'Intermediate calculations'!AB43*Constants!$H$25</f>
        <v>97137355.424840108</v>
      </c>
      <c r="AH20" s="24">
        <f>'Intermediate calculations'!AC42*'Intermediate calculations'!AC43*Constants!$H$25</f>
        <v>96054322.612917528</v>
      </c>
      <c r="AI20" s="24">
        <f>'Intermediate calculations'!AD42*'Intermediate calculations'!AD43*Constants!$H$25</f>
        <v>95678433.289883792</v>
      </c>
      <c r="AJ20" s="24">
        <f>'Intermediate calculations'!AE42*'Intermediate calculations'!AE43*Constants!$H$25</f>
        <v>95034216.802855372</v>
      </c>
      <c r="AK20" s="24">
        <f>'Intermediate calculations'!AF42*'Intermediate calculations'!AF43*Constants!$H$25</f>
        <v>94137022.039637536</v>
      </c>
      <c r="AL20" s="24">
        <f>'Intermediate calculations'!AG42*'Intermediate calculations'!AG43*Constants!$H$25</f>
        <v>78672753.14764604</v>
      </c>
      <c r="AM20" s="24">
        <f>'Intermediate calculations'!AH42*'Intermediate calculations'!AH43*Constants!$H$25</f>
        <v>80539998.936116472</v>
      </c>
      <c r="AN20" s="24">
        <f>'Intermediate calculations'!AI42*'Intermediate calculations'!AI43*Constants!$H$25</f>
        <v>82233767.814426944</v>
      </c>
      <c r="AO20" s="24">
        <f>'Intermediate calculations'!AJ42*'Intermediate calculations'!AJ43*Constants!$H$25</f>
        <v>83933421.310631528</v>
      </c>
      <c r="AP20" s="24">
        <f>'Intermediate calculations'!AK42*'Intermediate calculations'!AK43*Constants!$H$25</f>
        <v>85484728.199433252</v>
      </c>
      <c r="AQ20" s="24">
        <f>'Intermediate calculations'!AL42*'Intermediate calculations'!AL43*Constants!$H$25</f>
        <v>87155245.669210196</v>
      </c>
      <c r="AR20" s="24">
        <f>'Intermediate calculations'!AM42*'Intermediate calculations'!AM43*Constants!$H$25</f>
        <v>89612999.534125268</v>
      </c>
      <c r="AS20" s="24">
        <f>'Intermediate calculations'!AN42*'Intermediate calculations'!AN43*Constants!$H$25</f>
        <v>91996911.618614659</v>
      </c>
      <c r="AT20" s="24">
        <f>'Intermediate calculations'!AO42*'Intermediate calculations'!AO43*Constants!$H$25</f>
        <v>94542761.94153133</v>
      </c>
      <c r="AU20" s="24">
        <f>'Intermediate calculations'!AP42*'Intermediate calculations'!AP43*Constants!$H$25</f>
        <v>97191522.700034156</v>
      </c>
      <c r="AV20" s="24">
        <f>'Intermediate calculations'!AQ42*'Intermediate calculations'!AQ43*Constants!$H$25</f>
        <v>99955521.407428384</v>
      </c>
      <c r="AW20" s="24">
        <f>'Intermediate calculations'!AR42*'Intermediate calculations'!AR43*Constants!$H$25</f>
        <v>103695037.48583771</v>
      </c>
      <c r="AX20" s="24">
        <f>'Intermediate calculations'!AS42*'Intermediate calculations'!AS43*Constants!$H$25</f>
        <v>107143897.94563176</v>
      </c>
      <c r="AY20" s="24">
        <f>'Intermediate calculations'!AT42*'Intermediate calculations'!AT43*Constants!$H$25</f>
        <v>111100965.56976706</v>
      </c>
      <c r="AZ20" s="24">
        <f>'Intermediate calculations'!AU42*'Intermediate calculations'!AU43*Constants!$H$25</f>
        <v>115388657.52834442</v>
      </c>
      <c r="BA20" s="24">
        <f>'Intermediate calculations'!AV42*'Intermediate calculations'!AV43*Constants!$H$25</f>
        <v>120027919.03343455</v>
      </c>
      <c r="BB20" s="24">
        <f>'Intermediate calculations'!AW42*'Intermediate calculations'!AW43*Constants!$H$25</f>
        <v>124919677.05476858</v>
      </c>
      <c r="BC20" s="24">
        <f>'Intermediate calculations'!AX42*'Intermediate calculations'!AX43*Constants!$H$25</f>
        <v>130028553.93986166</v>
      </c>
      <c r="BD20" s="24">
        <f>'Intermediate calculations'!AY42*'Intermediate calculations'!AY43*Constants!$H$25</f>
        <v>135181338.96684685</v>
      </c>
      <c r="BE20" s="24">
        <f>'Intermediate calculations'!AZ42*'Intermediate calculations'!AZ43*Constants!$H$25</f>
        <v>140553235.49448696</v>
      </c>
      <c r="BF20" s="24">
        <f>'Intermediate calculations'!BA42*'Intermediate calculations'!BA43*Constants!$H$25</f>
        <v>146289968.17226216</v>
      </c>
      <c r="BG20" s="24">
        <f>'Intermediate calculations'!BB42*'Intermediate calculations'!BB43*Constants!$H$25</f>
        <v>152377655.72303075</v>
      </c>
      <c r="BH20" s="24">
        <f>'Intermediate calculations'!BC42*'Intermediate calculations'!BC43*Constants!$H$25</f>
        <v>158726225.17165145</v>
      </c>
      <c r="BI20" s="24">
        <f>'Intermediate calculations'!BD42*'Intermediate calculations'!BD43*Constants!$H$25</f>
        <v>165311488.61369491</v>
      </c>
      <c r="BJ20" s="24">
        <f>'Intermediate calculations'!BE42*'Intermediate calculations'!BE43*Constants!$H$25</f>
        <v>172175015.51398966</v>
      </c>
      <c r="BK20" s="24">
        <f>'Intermediate calculations'!BF42*'Intermediate calculations'!BF43*Constants!$H$25</f>
        <v>179488537.36120597</v>
      </c>
      <c r="BL20" s="24">
        <f>'Intermediate calculations'!BG42*'Intermediate calculations'!BG43*Constants!$H$25</f>
        <v>187284810.19052777</v>
      </c>
      <c r="BM20" s="24">
        <f>'Intermediate calculations'!BH42*'Intermediate calculations'!BH43*Constants!$H$25</f>
        <v>195447559.12316993</v>
      </c>
      <c r="BN20" s="24">
        <f>'Intermediate calculations'!BI42*'Intermediate calculations'!BI43*Constants!$H$25</f>
        <v>203648048.0927119</v>
      </c>
      <c r="BO20" s="24">
        <f>'Intermediate calculations'!BJ42*'Intermediate calculations'!BJ43*Constants!$H$25</f>
        <v>212253133.45421922</v>
      </c>
      <c r="BP20" s="24">
        <f>'Intermediate calculations'!BK42*'Intermediate calculations'!BK43*Constants!$H$25</f>
        <v>221292765.82005158</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calculations'!Y38*(1-Constants!$H$24)</f>
        <v>989101.78723187046</v>
      </c>
      <c r="AE21" s="24">
        <f>'Intermediate calculations'!Z37*'Intermediate calculations'!Z38*(1-Constants!$H$24)</f>
        <v>1011333.3908430067</v>
      </c>
      <c r="AF21" s="24">
        <f>'Intermediate calculations'!AA37*'Intermediate calculations'!AA38*(1-Constants!$H$24)</f>
        <v>1029671.8606430875</v>
      </c>
      <c r="AG21" s="24">
        <f>'Intermediate calculations'!AB37*'Intermediate calculations'!AB38*(1-Constants!$H$24)</f>
        <v>1043818.8120829866</v>
      </c>
      <c r="AH21" s="24">
        <f>'Intermediate calculations'!AC37*'Intermediate calculations'!AC38*(1-Constants!$H$24)</f>
        <v>1054588.1541249647</v>
      </c>
      <c r="AI21" s="24">
        <f>'Intermediate calculations'!AD37*'Intermediate calculations'!AD38*(1-Constants!$H$24)</f>
        <v>1068594.6375152704</v>
      </c>
      <c r="AJ21" s="24">
        <f>'Intermediate calculations'!AE37*'Intermediate calculations'!AE38*(1-Constants!$H$24)</f>
        <v>1081419.2996884638</v>
      </c>
      <c r="AK21" s="24">
        <f>'Intermediate calculations'!AF37*'Intermediate calculations'!AF38*(1-Constants!$H$24)</f>
        <v>1093146.0605478361</v>
      </c>
      <c r="AL21" s="24">
        <f>'Intermediate calculations'!AG37*'Intermediate calculations'!AG38*(1-Constants!$H$24)</f>
        <v>1039876.4744001781</v>
      </c>
      <c r="AM21" s="24">
        <f>'Intermediate calculations'!AH37*'Intermediate calculations'!AH38*(1-Constants!$H$24)</f>
        <v>1060024.2376641228</v>
      </c>
      <c r="AN21" s="24">
        <f>'Intermediate calculations'!AI37*'Intermediate calculations'!AI38*(1-Constants!$H$24)</f>
        <v>1079541.0628294724</v>
      </c>
      <c r="AO21" s="24">
        <f>'Intermediate calculations'!AJ37*'Intermediate calculations'!AJ38*(1-Constants!$H$24)</f>
        <v>1099253.971710237</v>
      </c>
      <c r="AP21" s="24">
        <f>'Intermediate calculations'!AK37*'Intermediate calculations'!AK38*(1-Constants!$H$24)</f>
        <v>1118439.7713712531</v>
      </c>
      <c r="AQ21" s="24">
        <f>'Intermediate calculations'!AL37*'Intermediate calculations'!AL38*(1-Constants!$H$24)</f>
        <v>1138327.1835955132</v>
      </c>
      <c r="AR21" s="24">
        <f>'Intermediate calculations'!AM37*'Intermediate calculations'!AM38*(1-Constants!$H$24)</f>
        <v>1160733.9758412323</v>
      </c>
      <c r="AS21" s="24">
        <f>'Intermediate calculations'!AN37*'Intermediate calculations'!AN38*(1-Constants!$H$24)</f>
        <v>1182990.3668701036</v>
      </c>
      <c r="AT21" s="24">
        <f>'Intermediate calculations'!AO37*'Intermediate calculations'!AO38*(1-Constants!$H$24)</f>
        <v>1206183.2449336557</v>
      </c>
      <c r="AU21" s="24">
        <f>'Intermediate calculations'!AP37*'Intermediate calculations'!AP38*(1-Constants!$H$24)</f>
        <v>1230070.2839204406</v>
      </c>
      <c r="AV21" s="24">
        <f>'Intermediate calculations'!AQ37*'Intermediate calculations'!AQ38*(1-Constants!$H$24)</f>
        <v>1254706.9904451822</v>
      </c>
      <c r="AW21" s="24">
        <f>'Intermediate calculations'!AR37*'Intermediate calculations'!AR38*(1-Constants!$H$24)</f>
        <v>1283191.4801196388</v>
      </c>
      <c r="AX21" s="24">
        <f>'Intermediate calculations'!AS37*'Intermediate calculations'!AS38*(1-Constants!$H$24)</f>
        <v>1310503.9105705922</v>
      </c>
      <c r="AY21" s="24">
        <f>'Intermediate calculations'!AT37*'Intermediate calculations'!AT38*(1-Constants!$H$24)</f>
        <v>1340528.1155183276</v>
      </c>
      <c r="AZ21" s="24">
        <f>'Intermediate calculations'!AU37*'Intermediate calculations'!AU38*(1-Constants!$H$24)</f>
        <v>1372455.3848102211</v>
      </c>
      <c r="BA21" s="24">
        <f>'Intermediate calculations'!AV37*'Intermediate calculations'!AV38*(1-Constants!$H$24)</f>
        <v>1406391.6822988901</v>
      </c>
      <c r="BB21" s="24">
        <f>'Intermediate calculations'!AW37*'Intermediate calculations'!AW38*(1-Constants!$H$24)</f>
        <v>1440833.6633991885</v>
      </c>
      <c r="BC21" s="24">
        <f>'Intermediate calculations'!AX37*'Intermediate calculations'!AX38*(1-Constants!$H$24)</f>
        <v>1476644.8314501231</v>
      </c>
      <c r="BD21" s="24">
        <f>'Intermediate calculations'!AY37*'Intermediate calculations'!AY38*(1-Constants!$H$24)</f>
        <v>1512988.5107055516</v>
      </c>
      <c r="BE21" s="24">
        <f>'Intermediate calculations'!AZ37*'Intermediate calculations'!AZ38*(1-Constants!$H$24)</f>
        <v>1550731.8062002438</v>
      </c>
      <c r="BF21" s="24">
        <f>'Intermediate calculations'!BA37*'Intermediate calculations'!BA38*(1-Constants!$H$24)</f>
        <v>1590636.0001191262</v>
      </c>
      <c r="BG21" s="24">
        <f>'Intermediate calculations'!BB37*'Intermediate calculations'!BB38*(1-Constants!$H$24)</f>
        <v>1631684.0423377198</v>
      </c>
      <c r="BH21" s="24">
        <f>'Intermediate calculations'!BC37*'Intermediate calculations'!BC38*(1-Constants!$H$24)</f>
        <v>1674394.7219202605</v>
      </c>
      <c r="BI21" s="24">
        <f>'Intermediate calculations'!BD37*'Intermediate calculations'!BD38*(1-Constants!$H$24)</f>
        <v>1718672.1602356909</v>
      </c>
      <c r="BJ21" s="24">
        <f>'Intermediate calculations'!BE37*'Intermediate calculations'!BE38*(1-Constants!$H$24)</f>
        <v>1764736.2742763669</v>
      </c>
      <c r="BK21" s="24">
        <f>'Intermediate calculations'!BF37*'Intermediate calculations'!BF38*(1-Constants!$H$24)</f>
        <v>1813533.3794325164</v>
      </c>
      <c r="BL21" s="24">
        <f>'Intermediate calculations'!BG37*'Intermediate calculations'!BG38*(1-Constants!$H$24)</f>
        <v>1864207.0394883587</v>
      </c>
      <c r="BM21" s="24">
        <f>'Intermediate calculations'!BH37*'Intermediate calculations'!BH38*(1-Constants!$H$24)</f>
        <v>1917221.6493588095</v>
      </c>
      <c r="BN21" s="24">
        <f>'Intermediate calculations'!BI37*'Intermediate calculations'!BI38*(1-Constants!$H$24)</f>
        <v>1970834.4293722461</v>
      </c>
      <c r="BO21" s="24">
        <f>'Intermediate calculations'!BJ37*'Intermediate calculations'!BJ38*(1-Constants!$H$24)</f>
        <v>2026997.8507529795</v>
      </c>
      <c r="BP21" s="24">
        <f>'Intermediate calculations'!BK37*'Intermediate calculations'!BK38*(1-Constants!$H$24)</f>
        <v>2085924.7975858962</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calculations'!Y43*(1-Constants!$H$25)</f>
        <v>3947755.277433191</v>
      </c>
      <c r="AE22" s="24">
        <f>'Intermediate calculations'!Z42*'Intermediate calculations'!Z43*(1-Constants!$H$25)</f>
        <v>4023732.2005602545</v>
      </c>
      <c r="AF22" s="24">
        <f>'Intermediate calculations'!AA42*'Intermediate calculations'!AA43*(1-Constants!$H$25)</f>
        <v>4057522.7025835784</v>
      </c>
      <c r="AG22" s="24">
        <f>'Intermediate calculations'!AB42*'Intermediate calculations'!AB43*(1-Constants!$H$25)</f>
        <v>4047389.8093683417</v>
      </c>
      <c r="AH22" s="24">
        <f>'Intermediate calculations'!AC42*'Intermediate calculations'!AC43*(1-Constants!$H$25)</f>
        <v>4002263.442204901</v>
      </c>
      <c r="AI22" s="24">
        <f>'Intermediate calculations'!AD42*'Intermediate calculations'!AD43*(1-Constants!$H$25)</f>
        <v>3986601.3870784948</v>
      </c>
      <c r="AJ22" s="24">
        <f>'Intermediate calculations'!AE42*'Intermediate calculations'!AE43*(1-Constants!$H$25)</f>
        <v>3959759.0334523111</v>
      </c>
      <c r="AK22" s="24">
        <f>'Intermediate calculations'!AF42*'Intermediate calculations'!AF43*(1-Constants!$H$25)</f>
        <v>3922375.9183182344</v>
      </c>
      <c r="AL22" s="24">
        <f>'Intermediate calculations'!AG42*'Intermediate calculations'!AG43*(1-Constants!$H$25)</f>
        <v>3278031.3811519211</v>
      </c>
      <c r="AM22" s="24">
        <f>'Intermediate calculations'!AH42*'Intermediate calculations'!AH43*(1-Constants!$H$25)</f>
        <v>3355833.2890048563</v>
      </c>
      <c r="AN22" s="24">
        <f>'Intermediate calculations'!AI42*'Intermediate calculations'!AI43*(1-Constants!$H$25)</f>
        <v>3426406.9922677921</v>
      </c>
      <c r="AO22" s="24">
        <f>'Intermediate calculations'!AJ42*'Intermediate calculations'!AJ43*(1-Constants!$H$25)</f>
        <v>3497225.8879429838</v>
      </c>
      <c r="AP22" s="24">
        <f>'Intermediate calculations'!AK42*'Intermediate calculations'!AK43*(1-Constants!$H$25)</f>
        <v>3561863.6749763889</v>
      </c>
      <c r="AQ22" s="24">
        <f>'Intermediate calculations'!AL42*'Intermediate calculations'!AL43*(1-Constants!$H$25)</f>
        <v>3631468.5695504281</v>
      </c>
      <c r="AR22" s="24">
        <f>'Intermediate calculations'!AM42*'Intermediate calculations'!AM43*(1-Constants!$H$25)</f>
        <v>3733874.9805885563</v>
      </c>
      <c r="AS22" s="24">
        <f>'Intermediate calculations'!AN42*'Intermediate calculations'!AN43*(1-Constants!$H$25)</f>
        <v>3833204.6507756142</v>
      </c>
      <c r="AT22" s="24">
        <f>'Intermediate calculations'!AO42*'Intermediate calculations'!AO43*(1-Constants!$H$25)</f>
        <v>3939281.7475638092</v>
      </c>
      <c r="AU22" s="24">
        <f>'Intermediate calculations'!AP42*'Intermediate calculations'!AP43*(1-Constants!$H$25)</f>
        <v>4049646.779168094</v>
      </c>
      <c r="AV22" s="24">
        <f>'Intermediate calculations'!AQ42*'Intermediate calculations'!AQ43*(1-Constants!$H$25)</f>
        <v>4164813.3919761865</v>
      </c>
      <c r="AW22" s="24">
        <f>'Intermediate calculations'!AR42*'Intermediate calculations'!AR43*(1-Constants!$H$25)</f>
        <v>4320626.5619099094</v>
      </c>
      <c r="AX22" s="24">
        <f>'Intermediate calculations'!AS42*'Intermediate calculations'!AS43*(1-Constants!$H$25)</f>
        <v>4464329.0810679942</v>
      </c>
      <c r="AY22" s="24">
        <f>'Intermediate calculations'!AT42*'Intermediate calculations'!AT43*(1-Constants!$H$25)</f>
        <v>4629206.8987402981</v>
      </c>
      <c r="AZ22" s="24">
        <f>'Intermediate calculations'!AU42*'Intermediate calculations'!AU43*(1-Constants!$H$25)</f>
        <v>4807860.7303476892</v>
      </c>
      <c r="BA22" s="24">
        <f>'Intermediate calculations'!AV42*'Intermediate calculations'!AV43*(1-Constants!$H$25)</f>
        <v>5001163.2930597775</v>
      </c>
      <c r="BB22" s="24">
        <f>'Intermediate calculations'!AW42*'Intermediate calculations'!AW43*(1-Constants!$H$25)</f>
        <v>5204986.5439486951</v>
      </c>
      <c r="BC22" s="24">
        <f>'Intermediate calculations'!AX42*'Intermediate calculations'!AX43*(1-Constants!$H$25)</f>
        <v>5417856.4141609073</v>
      </c>
      <c r="BD22" s="24">
        <f>'Intermediate calculations'!AY42*'Intermediate calculations'!AY43*(1-Constants!$H$25)</f>
        <v>5632555.7902852912</v>
      </c>
      <c r="BE22" s="24">
        <f>'Intermediate calculations'!AZ42*'Intermediate calculations'!AZ43*(1-Constants!$H$25)</f>
        <v>5856384.8122702949</v>
      </c>
      <c r="BF22" s="24">
        <f>'Intermediate calculations'!BA42*'Intermediate calculations'!BA43*(1-Constants!$H$25)</f>
        <v>6095415.340510929</v>
      </c>
      <c r="BG22" s="24">
        <f>'Intermediate calculations'!BB42*'Intermediate calculations'!BB43*(1-Constants!$H$25)</f>
        <v>6349068.9884596197</v>
      </c>
      <c r="BH22" s="24">
        <f>'Intermediate calculations'!BC42*'Intermediate calculations'!BC43*(1-Constants!$H$25)</f>
        <v>6613592.7154854834</v>
      </c>
      <c r="BI22" s="24">
        <f>'Intermediate calculations'!BD42*'Intermediate calculations'!BD43*(1-Constants!$H$25)</f>
        <v>6887978.6922372943</v>
      </c>
      <c r="BJ22" s="24">
        <f>'Intermediate calculations'!BE42*'Intermediate calculations'!BE43*(1-Constants!$H$25)</f>
        <v>7173958.9797495753</v>
      </c>
      <c r="BK22" s="24">
        <f>'Intermediate calculations'!BF42*'Intermediate calculations'!BF43*(1-Constants!$H$25)</f>
        <v>7478689.0567169217</v>
      </c>
      <c r="BL22" s="24">
        <f>'Intermediate calculations'!BG42*'Intermediate calculations'!BG43*(1-Constants!$H$25)</f>
        <v>7803533.7579386635</v>
      </c>
      <c r="BM22" s="24">
        <f>'Intermediate calculations'!BH42*'Intermediate calculations'!BH43*(1-Constants!$H$25)</f>
        <v>8143648.2967987554</v>
      </c>
      <c r="BN22" s="24">
        <f>'Intermediate calculations'!BI42*'Intermediate calculations'!BI43*(1-Constants!$H$25)</f>
        <v>8485335.3371963371</v>
      </c>
      <c r="BO22" s="24">
        <f>'Intermediate calculations'!BJ42*'Intermediate calculations'!BJ43*(1-Constants!$H$25)</f>
        <v>8843880.5605924763</v>
      </c>
      <c r="BP22" s="24">
        <f>'Intermediate calculations'!BK42*'Intermediate calculations'!BK43*(1-Constants!$H$25)</f>
        <v>9220531.9091688246</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'[3]Activity data'!AE545</f>
        <v>13522.653295160111</v>
      </c>
      <c r="AE24" s="45">
        <f>'[3]Activity data'!AF545</f>
        <v>13554.196388614922</v>
      </c>
      <c r="AF24" s="45">
        <f>'[3]Activity data'!AG545</f>
        <v>13585.739482069734</v>
      </c>
      <c r="AG24" s="45">
        <f>'[3]Activity data'!AH545</f>
        <v>13573.216999290329</v>
      </c>
      <c r="AH24" s="45">
        <f>'[3]Activity data'!AI545</f>
        <v>13560.694516510923</v>
      </c>
      <c r="AI24" s="45">
        <f>'[3]Activity data'!AJ545</f>
        <v>13548.172033731515</v>
      </c>
      <c r="AJ24" s="45">
        <f>'[3]Activity data'!AK545</f>
        <v>13535.649550952108</v>
      </c>
      <c r="AK24" s="45">
        <f>'[3]Activity data'!AL545</f>
        <v>13522.933497712827</v>
      </c>
      <c r="AL24" s="45">
        <f>'[3]Activity data'!AM545</f>
        <v>13510.217444473546</v>
      </c>
      <c r="AM24" s="45">
        <f>'[3]Activity data'!AN545</f>
        <v>13497.501391234267</v>
      </c>
      <c r="AN24" s="45">
        <f>'[3]Activity data'!AO545</f>
        <v>13484.785337994983</v>
      </c>
      <c r="AO24" s="45">
        <f>'[3]Activity data'!AP545</f>
        <v>13472.069284755706</v>
      </c>
      <c r="AP24" s="45">
        <f>'[3]Activity data'!AQ545</f>
        <v>13459.353231516423</v>
      </c>
      <c r="AQ24" s="45">
        <f>'[3]Activity data'!AR545</f>
        <v>13446.637178277142</v>
      </c>
      <c r="AR24" s="45">
        <f>'[3]Activity data'!AS545</f>
        <v>13433.921125037861</v>
      </c>
      <c r="AS24" s="45">
        <f>'[3]Activity data'!AT545</f>
        <v>13421.205071798582</v>
      </c>
      <c r="AT24" s="45">
        <f>'[3]Activity data'!AU545</f>
        <v>13408.489018559298</v>
      </c>
      <c r="AU24" s="45">
        <f>'[3]Activity data'!AV545</f>
        <v>13395.772965320015</v>
      </c>
      <c r="AV24" s="45">
        <f>'[3]Activity data'!AW545</f>
        <v>13383.056912080734</v>
      </c>
      <c r="AW24" s="45">
        <f>'[3]Activity data'!AX545</f>
        <v>13370.340858841455</v>
      </c>
      <c r="AX24" s="45">
        <f>'[3]Activity data'!AY545</f>
        <v>13357.624805602176</v>
      </c>
      <c r="AY24" s="45">
        <f>'[3]Activity data'!AZ545</f>
        <v>13344.908752362891</v>
      </c>
      <c r="AZ24" s="45">
        <f>'[3]Activity data'!BA545</f>
        <v>13332.192699123612</v>
      </c>
      <c r="BA24" s="45">
        <f>'[3]Activity data'!BB545</f>
        <v>13319.476645884333</v>
      </c>
      <c r="BB24" s="45">
        <f>'[3]Activity data'!BC545</f>
        <v>13306.760592645052</v>
      </c>
      <c r="BC24" s="45">
        <f>'[3]Activity data'!BD545</f>
        <v>13294.044539405772</v>
      </c>
      <c r="BD24" s="45">
        <f>'[3]Activity data'!BE545</f>
        <v>13281.328486166491</v>
      </c>
      <c r="BE24" s="45">
        <f>'[3]Activity data'!BF545</f>
        <v>13268.61243292721</v>
      </c>
      <c r="BF24" s="45">
        <f>'[3]Activity data'!BG545</f>
        <v>13255.896379687931</v>
      </c>
      <c r="BG24" s="45">
        <f>'[3]Activity data'!BH545</f>
        <v>13243.18032644865</v>
      </c>
      <c r="BH24" s="45">
        <f>'[3]Activity data'!BI545</f>
        <v>13230.464273209369</v>
      </c>
      <c r="BI24" s="45">
        <f>'[3]Activity data'!BJ545</f>
        <v>13217.748219970088</v>
      </c>
      <c r="BJ24" s="45">
        <f>'[3]Activity data'!BK545</f>
        <v>13205.032166730807</v>
      </c>
      <c r="BK24" s="45">
        <f>'[3]Activity data'!BL545</f>
        <v>13192.316113491526</v>
      </c>
      <c r="BL24" s="45">
        <f>'[3]Activity data'!BM545</f>
        <v>13179.600060252247</v>
      </c>
      <c r="BM24" s="45">
        <f>'[3]Activity data'!BN545</f>
        <v>13166.884007012966</v>
      </c>
      <c r="BN24" s="45">
        <f>'[3]Activity data'!BO545</f>
        <v>13154.167953773685</v>
      </c>
      <c r="BO24" s="45">
        <f>'[3]Activity data'!BP545</f>
        <v>13141.451900534405</v>
      </c>
      <c r="BP24" s="45">
        <f>'[3]Activity data'!BQ545</f>
        <v>13128.735847295124</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'[3]Activity data'!AE546</f>
        <v>386988.3780212166</v>
      </c>
      <c r="AE25" s="45">
        <f>'[3]Activity data'!AF546</f>
        <v>389835.69641059672</v>
      </c>
      <c r="AF25" s="45">
        <f>'[3]Activity data'!AG546</f>
        <v>392683.01479997695</v>
      </c>
      <c r="AG25" s="45">
        <f>'[3]Activity data'!AH546</f>
        <v>391216.86590361502</v>
      </c>
      <c r="AH25" s="45">
        <f>'[3]Activity data'!AI546</f>
        <v>389750.71700725314</v>
      </c>
      <c r="AI25" s="45">
        <f>'[3]Activity data'!AJ546</f>
        <v>388284.56811089127</v>
      </c>
      <c r="AJ25" s="45">
        <f>'[3]Activity data'!AK546</f>
        <v>386818.41921452939</v>
      </c>
      <c r="AK25" s="45">
        <f>'[3]Activity data'!AL546</f>
        <v>385314.36099221953</v>
      </c>
      <c r="AL25" s="45">
        <f>'[3]Activity data'!AM546</f>
        <v>383810.30276990985</v>
      </c>
      <c r="AM25" s="45">
        <f>'[3]Activity data'!AN546</f>
        <v>382306.24454759993</v>
      </c>
      <c r="AN25" s="45">
        <f>'[3]Activity data'!AO546</f>
        <v>380802.18632529018</v>
      </c>
      <c r="AO25" s="45">
        <f>'[3]Activity data'!AP546</f>
        <v>379298.12810298032</v>
      </c>
      <c r="AP25" s="45">
        <f>'[3]Activity data'!AQ546</f>
        <v>377794.06988067064</v>
      </c>
      <c r="AQ25" s="45">
        <f>'[3]Activity data'!AR546</f>
        <v>376290.01165836072</v>
      </c>
      <c r="AR25" s="45">
        <f>'[3]Activity data'!AS546</f>
        <v>374785.95343605091</v>
      </c>
      <c r="AS25" s="45">
        <f>'[3]Activity data'!AT546</f>
        <v>373281.89521374117</v>
      </c>
      <c r="AT25" s="45">
        <f>'[3]Activity data'!AU546</f>
        <v>371777.83699143137</v>
      </c>
      <c r="AU25" s="45">
        <f>'[3]Activity data'!AV546</f>
        <v>370273.77876912162</v>
      </c>
      <c r="AV25" s="45">
        <f>'[3]Activity data'!AW546</f>
        <v>368769.72054681182</v>
      </c>
      <c r="AW25" s="45">
        <f>'[3]Activity data'!AX546</f>
        <v>367265.66232450202</v>
      </c>
      <c r="AX25" s="45">
        <f>'[3]Activity data'!AY546</f>
        <v>365761.60410219216</v>
      </c>
      <c r="AY25" s="45">
        <f>'[3]Activity data'!AZ546</f>
        <v>364257.54587988241</v>
      </c>
      <c r="AZ25" s="45">
        <f>'[3]Activity data'!BA546</f>
        <v>362753.48765757255</v>
      </c>
      <c r="BA25" s="45">
        <f>'[3]Activity data'!BB546</f>
        <v>361249.42943526275</v>
      </c>
      <c r="BB25" s="45">
        <f>'[3]Activity data'!BC546</f>
        <v>359745.371212953</v>
      </c>
      <c r="BC25" s="45">
        <f>'[3]Activity data'!BD546</f>
        <v>358241.3129906432</v>
      </c>
      <c r="BD25" s="45">
        <f>'[3]Activity data'!BE546</f>
        <v>356737.25476833346</v>
      </c>
      <c r="BE25" s="45">
        <f>'[3]Activity data'!BF546</f>
        <v>355233.19654602365</v>
      </c>
      <c r="BF25" s="45">
        <f>'[3]Activity data'!BG546</f>
        <v>353729.13832371385</v>
      </c>
      <c r="BG25" s="45">
        <f>'[3]Activity data'!BH546</f>
        <v>352225.08010140411</v>
      </c>
      <c r="BH25" s="45">
        <f>'[3]Activity data'!BI546</f>
        <v>350721.0218790943</v>
      </c>
      <c r="BI25" s="45">
        <f>'[3]Activity data'!BJ546</f>
        <v>349216.9636567845</v>
      </c>
      <c r="BJ25" s="45">
        <f>'[3]Activity data'!BK546</f>
        <v>347712.9054344747</v>
      </c>
      <c r="BK25" s="45">
        <f>'[3]Activity data'!BL546</f>
        <v>346208.8472121649</v>
      </c>
      <c r="BL25" s="45">
        <f>'[3]Activity data'!BM546</f>
        <v>344704.78898985509</v>
      </c>
      <c r="BM25" s="45">
        <f>'[3]Activity data'!BN546</f>
        <v>343200.73076754529</v>
      </c>
      <c r="BN25" s="45">
        <f>'[3]Activity data'!BO546</f>
        <v>341696.67254523549</v>
      </c>
      <c r="BO25" s="45">
        <f>'[3]Activity data'!BP546</f>
        <v>340192.61432292574</v>
      </c>
      <c r="BP25" s="45">
        <f>'[3]Activity data'!BQ546</f>
        <v>338688.55610061594</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'[3]Activity data'!AE547</f>
        <v>660948.6077962477</v>
      </c>
      <c r="AE26" s="45">
        <f>'[3]Activity data'!AF547</f>
        <v>663815.67353100621</v>
      </c>
      <c r="AF26" s="45">
        <f>'[3]Activity data'!AG547</f>
        <v>666682.73926576483</v>
      </c>
      <c r="AG26" s="45">
        <f>'[3]Activity data'!AH547</f>
        <v>668546.04667811096</v>
      </c>
      <c r="AH26" s="45">
        <f>'[3]Activity data'!AI547</f>
        <v>670409.35409045743</v>
      </c>
      <c r="AI26" s="45">
        <f>'[3]Activity data'!AJ547</f>
        <v>672272.66150280368</v>
      </c>
      <c r="AJ26" s="45">
        <f>'[3]Activity data'!AK547</f>
        <v>674135.96891514992</v>
      </c>
      <c r="AK26" s="45">
        <f>'[3]Activity data'!AL547</f>
        <v>675901.94822427048</v>
      </c>
      <c r="AL26" s="45">
        <f>'[3]Activity data'!AM547</f>
        <v>677667.92753339105</v>
      </c>
      <c r="AM26" s="45">
        <f>'[3]Activity data'!AN547</f>
        <v>679433.9068425115</v>
      </c>
      <c r="AN26" s="45">
        <f>'[3]Activity data'!AO547</f>
        <v>681199.88615163194</v>
      </c>
      <c r="AO26" s="45">
        <f>'[3]Activity data'!AP547</f>
        <v>682965.86546075251</v>
      </c>
      <c r="AP26" s="45">
        <f>'[3]Activity data'!AQ547</f>
        <v>684731.84476987319</v>
      </c>
      <c r="AQ26" s="45">
        <f>'[3]Activity data'!AR547</f>
        <v>686497.82407899364</v>
      </c>
      <c r="AR26" s="45">
        <f>'[3]Activity data'!AS547</f>
        <v>688263.80338811409</v>
      </c>
      <c r="AS26" s="45">
        <f>'[3]Activity data'!AT547</f>
        <v>690029.78269723465</v>
      </c>
      <c r="AT26" s="45">
        <f>'[3]Activity data'!AU547</f>
        <v>691795.76200635522</v>
      </c>
      <c r="AU26" s="45">
        <f>'[3]Activity data'!AV547</f>
        <v>693561.74131547578</v>
      </c>
      <c r="AV26" s="45">
        <f>'[3]Activity data'!AW547</f>
        <v>695327.72062459623</v>
      </c>
      <c r="AW26" s="45">
        <f>'[3]Activity data'!AX547</f>
        <v>697093.69993371668</v>
      </c>
      <c r="AX26" s="45">
        <f>'[3]Activity data'!AY547</f>
        <v>698859.67924283736</v>
      </c>
      <c r="AY26" s="45">
        <f>'[3]Activity data'!AZ547</f>
        <v>700625.65855195781</v>
      </c>
      <c r="AZ26" s="45">
        <f>'[3]Activity data'!BA547</f>
        <v>702391.63786107849</v>
      </c>
      <c r="BA26" s="45">
        <f>'[3]Activity data'!BB547</f>
        <v>704157.61717019905</v>
      </c>
      <c r="BB26" s="45">
        <f>'[3]Activity data'!BC547</f>
        <v>705923.5964793195</v>
      </c>
      <c r="BC26" s="45">
        <f>'[3]Activity data'!BD547</f>
        <v>707689.57578844007</v>
      </c>
      <c r="BD26" s="45">
        <f>'[3]Activity data'!BE547</f>
        <v>709455.55509756051</v>
      </c>
      <c r="BE26" s="45">
        <f>'[3]Activity data'!BF547</f>
        <v>711221.53440668108</v>
      </c>
      <c r="BF26" s="45">
        <f>'[3]Activity data'!BG547</f>
        <v>712987.51371580164</v>
      </c>
      <c r="BG26" s="45">
        <f>'[3]Activity data'!BH547</f>
        <v>714753.49302492221</v>
      </c>
      <c r="BH26" s="45">
        <f>'[3]Activity data'!BI547</f>
        <v>716519.47233404277</v>
      </c>
      <c r="BI26" s="45">
        <f>'[3]Activity data'!BJ547</f>
        <v>718285.45164316322</v>
      </c>
      <c r="BJ26" s="45">
        <f>'[3]Activity data'!BK547</f>
        <v>720051.43095228379</v>
      </c>
      <c r="BK26" s="45">
        <f>'[3]Activity data'!BL547</f>
        <v>721817.41026140435</v>
      </c>
      <c r="BL26" s="45">
        <f>'[3]Activity data'!BM547</f>
        <v>723583.38957052492</v>
      </c>
      <c r="BM26" s="45">
        <f>'[3]Activity data'!BN547</f>
        <v>725349.36887964548</v>
      </c>
      <c r="BN26" s="45">
        <f>'[3]Activity data'!BO547</f>
        <v>727115.34818876593</v>
      </c>
      <c r="BO26" s="45">
        <f>'[3]Activity data'!BP547</f>
        <v>728881.32749788649</v>
      </c>
      <c r="BP26" s="45">
        <f>'[3]Activity data'!BQ547</f>
        <v>730647.30680700706</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'[3]Activity data'!AE548</f>
        <v>13285.999123176394</v>
      </c>
      <c r="AE27" s="45">
        <f>'[3]Activity data'!AF548</f>
        <v>24983.999123176392</v>
      </c>
      <c r="AF27" s="45">
        <f>'[3]Activity data'!AG548</f>
        <v>20172.999123176392</v>
      </c>
      <c r="AG27" s="45">
        <f>'[3]Activity data'!AH548</f>
        <v>15648.999123176394</v>
      </c>
      <c r="AH27" s="45">
        <f>'[3]Activity data'!AI548</f>
        <v>17908.999123176392</v>
      </c>
      <c r="AI27" s="45">
        <f>'[3]Activity data'!AJ548</f>
        <v>19831.999123176392</v>
      </c>
      <c r="AJ27" s="45">
        <f>'[3]Activity data'!AK548</f>
        <v>19831.999123176392</v>
      </c>
      <c r="AK27" s="45">
        <f>'[3]Activity data'!AL548</f>
        <v>19858.111613452864</v>
      </c>
      <c r="AL27" s="45">
        <f>'[3]Activity data'!AM548</f>
        <v>19884.224103729332</v>
      </c>
      <c r="AM27" s="45">
        <f>'[3]Activity data'!AN548</f>
        <v>19910.336594005799</v>
      </c>
      <c r="AN27" s="45">
        <f>'[3]Activity data'!AO548</f>
        <v>19936.449084282271</v>
      </c>
      <c r="AO27" s="45">
        <f>'[3]Activity data'!AP548</f>
        <v>19962.561574558738</v>
      </c>
      <c r="AP27" s="45">
        <f>'[3]Activity data'!AQ548</f>
        <v>19988.67406483521</v>
      </c>
      <c r="AQ27" s="45">
        <f>'[3]Activity data'!AR548</f>
        <v>20014.786555111677</v>
      </c>
      <c r="AR27" s="45">
        <f>'[3]Activity data'!AS548</f>
        <v>20040.899045388145</v>
      </c>
      <c r="AS27" s="45">
        <f>'[3]Activity data'!AT548</f>
        <v>20067.011535664617</v>
      </c>
      <c r="AT27" s="45">
        <f>'[3]Activity data'!AU548</f>
        <v>20093.124025941084</v>
      </c>
      <c r="AU27" s="45">
        <f>'[3]Activity data'!AV548</f>
        <v>20119.236516217556</v>
      </c>
      <c r="AV27" s="45">
        <f>'[3]Activity data'!AW548</f>
        <v>20145.349006494023</v>
      </c>
      <c r="AW27" s="45">
        <f>'[3]Activity data'!AX548</f>
        <v>20056.357671520065</v>
      </c>
      <c r="AX27" s="45">
        <f>'[3]Activity data'!AY548</f>
        <v>19967.366336546107</v>
      </c>
      <c r="AY27" s="45">
        <f>'[3]Activity data'!AZ548</f>
        <v>19878.375001572149</v>
      </c>
      <c r="AZ27" s="45">
        <f>'[3]Activity data'!BA548</f>
        <v>19789.383666598191</v>
      </c>
      <c r="BA27" s="45">
        <f>'[3]Activity data'!BB548</f>
        <v>19700.392331624233</v>
      </c>
      <c r="BB27" s="45">
        <f>'[3]Activity data'!BC548</f>
        <v>19611.400996650274</v>
      </c>
      <c r="BC27" s="45">
        <f>'[3]Activity data'!BD548</f>
        <v>19522.409661676316</v>
      </c>
      <c r="BD27" s="45">
        <f>'[3]Activity data'!BE548</f>
        <v>19433.418326702358</v>
      </c>
      <c r="BE27" s="45">
        <f>'[3]Activity data'!BF548</f>
        <v>19318.314501451932</v>
      </c>
      <c r="BF27" s="45">
        <f>'[3]Activity data'!BG548</f>
        <v>19203.210676201503</v>
      </c>
      <c r="BG27" s="45">
        <f>'[3]Activity data'!BH548</f>
        <v>19088.106850951077</v>
      </c>
      <c r="BH27" s="45">
        <f>'[3]Activity data'!BI548</f>
        <v>18973.003025700651</v>
      </c>
      <c r="BI27" s="45">
        <f>'[3]Activity data'!BJ548</f>
        <v>18857.899200450222</v>
      </c>
      <c r="BJ27" s="45">
        <f>'[3]Activity data'!BK548</f>
        <v>18742.795375199796</v>
      </c>
      <c r="BK27" s="45">
        <f>'[3]Activity data'!BL548</f>
        <v>18627.69154994937</v>
      </c>
      <c r="BL27" s="45">
        <f>'[3]Activity data'!BM548</f>
        <v>18512.58772469894</v>
      </c>
      <c r="BM27" s="45">
        <f>'[3]Activity data'!BN548</f>
        <v>18397.483899448514</v>
      </c>
      <c r="BN27" s="45">
        <f>'[3]Activity data'!BO548</f>
        <v>18282.380074198089</v>
      </c>
      <c r="BO27" s="45">
        <f>'[3]Activity data'!BP548</f>
        <v>18167.276248947659</v>
      </c>
      <c r="BP27" s="45">
        <f>'[3]Activity data'!BQ548</f>
        <v>18052.172423697233</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'[3]Activity data'!AE549</f>
        <v>329614.7597349711</v>
      </c>
      <c r="AE28" s="45">
        <f>'[3]Activity data'!AF549</f>
        <v>328711.1609496483</v>
      </c>
      <c r="AF28" s="45">
        <f>'[3]Activity data'!AG549</f>
        <v>327807.5621643255</v>
      </c>
      <c r="AG28" s="45">
        <f>'[3]Activity data'!AH549</f>
        <v>326903.96337900264</v>
      </c>
      <c r="AH28" s="45">
        <f>'[3]Activity data'!AI549</f>
        <v>326000.36459367984</v>
      </c>
      <c r="AI28" s="45">
        <f>'[3]Activity data'!AJ549</f>
        <v>325096.76580835704</v>
      </c>
      <c r="AJ28" s="45">
        <f>'[3]Activity data'!AK549</f>
        <v>324193.16702303418</v>
      </c>
      <c r="AK28" s="45">
        <f>'[3]Activity data'!AL549</f>
        <v>323709.29156210669</v>
      </c>
      <c r="AL28" s="45">
        <f>'[3]Activity data'!AM549</f>
        <v>323225.41610117914</v>
      </c>
      <c r="AM28" s="45">
        <f>'[3]Activity data'!AN549</f>
        <v>322741.54064025165</v>
      </c>
      <c r="AN28" s="45">
        <f>'[3]Activity data'!AO549</f>
        <v>322257.66517932416</v>
      </c>
      <c r="AO28" s="45">
        <f>'[3]Activity data'!AP549</f>
        <v>321773.78971839661</v>
      </c>
      <c r="AP28" s="45">
        <f>'[3]Activity data'!AQ549</f>
        <v>321289.91425746906</v>
      </c>
      <c r="AQ28" s="45">
        <f>'[3]Activity data'!AR549</f>
        <v>320806.03879654157</v>
      </c>
      <c r="AR28" s="45">
        <f>'[3]Activity data'!AS549</f>
        <v>320322.16333561402</v>
      </c>
      <c r="AS28" s="45">
        <f>'[3]Activity data'!AT549</f>
        <v>319838.28787468653</v>
      </c>
      <c r="AT28" s="45">
        <f>'[3]Activity data'!AU549</f>
        <v>319354.41241375904</v>
      </c>
      <c r="AU28" s="45">
        <f>'[3]Activity data'!AV549</f>
        <v>318870.53695283149</v>
      </c>
      <c r="AV28" s="45">
        <f>'[3]Activity data'!AW549</f>
        <v>318386.66149190394</v>
      </c>
      <c r="AW28" s="45">
        <f>'[3]Activity data'!AX549</f>
        <v>317902.78603097645</v>
      </c>
      <c r="AX28" s="45">
        <f>'[3]Activity data'!AY549</f>
        <v>317418.91057004896</v>
      </c>
      <c r="AY28" s="45">
        <f>'[3]Activity data'!AZ549</f>
        <v>316935.03510912141</v>
      </c>
      <c r="AZ28" s="45">
        <f>'[3]Activity data'!BA549</f>
        <v>316451.15964819392</v>
      </c>
      <c r="BA28" s="45">
        <f>'[3]Activity data'!BB549</f>
        <v>315967.28418726637</v>
      </c>
      <c r="BB28" s="45">
        <f>'[3]Activity data'!BC549</f>
        <v>315483.40872633882</v>
      </c>
      <c r="BC28" s="45">
        <f>'[3]Activity data'!BD549</f>
        <v>314999.53326541133</v>
      </c>
      <c r="BD28" s="45">
        <f>'[3]Activity data'!BE549</f>
        <v>314515.65780448384</v>
      </c>
      <c r="BE28" s="45">
        <f>'[3]Activity data'!BF549</f>
        <v>314031.78234355629</v>
      </c>
      <c r="BF28" s="45">
        <f>'[3]Activity data'!BG549</f>
        <v>313547.9068826288</v>
      </c>
      <c r="BG28" s="45">
        <f>'[3]Activity data'!BH549</f>
        <v>313064.03142170131</v>
      </c>
      <c r="BH28" s="45">
        <f>'[3]Activity data'!BI549</f>
        <v>312580.15596077376</v>
      </c>
      <c r="BI28" s="45">
        <f>'[3]Activity data'!BJ549</f>
        <v>312096.28049984627</v>
      </c>
      <c r="BJ28" s="45">
        <f>'[3]Activity data'!BK549</f>
        <v>311612.40503891878</v>
      </c>
      <c r="BK28" s="45">
        <f>'[3]Activity data'!BL549</f>
        <v>311128.52957799123</v>
      </c>
      <c r="BL28" s="45">
        <f>'[3]Activity data'!BM549</f>
        <v>310644.65411706374</v>
      </c>
      <c r="BM28" s="45">
        <f>'[3]Activity data'!BN549</f>
        <v>310160.77865613624</v>
      </c>
      <c r="BN28" s="45">
        <f>'[3]Activity data'!BO549</f>
        <v>309676.9031952087</v>
      </c>
      <c r="BO28" s="45">
        <f>'[3]Activity data'!BP549</f>
        <v>309193.0277342812</v>
      </c>
      <c r="BP28" s="45">
        <f>'[3]Activity data'!BQ549</f>
        <v>308709.15227335371</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'[3]Activity data'!AE550</f>
        <v>27272.800964105933</v>
      </c>
      <c r="AE29" s="45">
        <f>'[3]Activity data'!AF550</f>
        <v>28102.087515757019</v>
      </c>
      <c r="AF29" s="45">
        <f>'[3]Activity data'!AG550</f>
        <v>28931.374067408098</v>
      </c>
      <c r="AG29" s="45">
        <f>'[3]Activity data'!AH550</f>
        <v>29760.660619059196</v>
      </c>
      <c r="AH29" s="45">
        <f>'[3]Activity data'!AI550</f>
        <v>30589.947170710278</v>
      </c>
      <c r="AI29" s="45">
        <f>'[3]Activity data'!AJ550</f>
        <v>31419.233722361369</v>
      </c>
      <c r="AJ29" s="45">
        <f>'[3]Activity data'!AK550</f>
        <v>32248.520274012448</v>
      </c>
      <c r="AK29" s="45">
        <f>'[3]Activity data'!AL550</f>
        <v>32952.518567481813</v>
      </c>
      <c r="AL29" s="45">
        <f>'[3]Activity data'!AM550</f>
        <v>33656.516860951182</v>
      </c>
      <c r="AM29" s="45">
        <f>'[3]Activity data'!AN550</f>
        <v>34360.515154420558</v>
      </c>
      <c r="AN29" s="45">
        <f>'[3]Activity data'!AO550</f>
        <v>35064.51344788992</v>
      </c>
      <c r="AO29" s="45">
        <f>'[3]Activity data'!AP550</f>
        <v>35768.511741359282</v>
      </c>
      <c r="AP29" s="45">
        <f>'[3]Activity data'!AQ550</f>
        <v>36472.510034828658</v>
      </c>
      <c r="AQ29" s="45">
        <f>'[3]Activity data'!AR550</f>
        <v>37176.508328298027</v>
      </c>
      <c r="AR29" s="45">
        <f>'[3]Activity data'!AS550</f>
        <v>37880.506621767396</v>
      </c>
      <c r="AS29" s="45">
        <f>'[3]Activity data'!AT550</f>
        <v>38584.504915236765</v>
      </c>
      <c r="AT29" s="45">
        <f>'[3]Activity data'!AU550</f>
        <v>39288.503208706141</v>
      </c>
      <c r="AU29" s="45">
        <f>'[3]Activity data'!AV550</f>
        <v>39992.50150217551</v>
      </c>
      <c r="AV29" s="45">
        <f>'[3]Activity data'!AW550</f>
        <v>40696.499795644886</v>
      </c>
      <c r="AW29" s="45">
        <f>'[3]Activity data'!AX550</f>
        <v>41400.498089114248</v>
      </c>
      <c r="AX29" s="45">
        <f>'[3]Activity data'!AY550</f>
        <v>42104.496382583602</v>
      </c>
      <c r="AY29" s="45">
        <f>'[3]Activity data'!AZ550</f>
        <v>42808.494676052964</v>
      </c>
      <c r="AZ29" s="45">
        <f>'[3]Activity data'!BA550</f>
        <v>43512.49296952234</v>
      </c>
      <c r="BA29" s="45">
        <f>'[3]Activity data'!BB550</f>
        <v>44216.491262991716</v>
      </c>
      <c r="BB29" s="45">
        <f>'[3]Activity data'!BC550</f>
        <v>44920.489556461092</v>
      </c>
      <c r="BC29" s="45">
        <f>'[3]Activity data'!BD550</f>
        <v>45624.487849930454</v>
      </c>
      <c r="BD29" s="45">
        <f>'[3]Activity data'!BE550</f>
        <v>46328.486143399816</v>
      </c>
      <c r="BE29" s="45">
        <f>'[3]Activity data'!BF550</f>
        <v>47032.484436869207</v>
      </c>
      <c r="BF29" s="45">
        <f>'[3]Activity data'!BG550</f>
        <v>47736.482730338561</v>
      </c>
      <c r="BG29" s="45">
        <f>'[3]Activity data'!BH550</f>
        <v>48440.48102380793</v>
      </c>
      <c r="BH29" s="45">
        <f>'[3]Activity data'!BI550</f>
        <v>49144.479317277292</v>
      </c>
      <c r="BI29" s="45">
        <f>'[3]Activity data'!BJ550</f>
        <v>49848.477610746668</v>
      </c>
      <c r="BJ29" s="45">
        <f>'[3]Activity data'!BK550</f>
        <v>50552.475904216029</v>
      </c>
      <c r="BK29" s="45">
        <f>'[3]Activity data'!BL550</f>
        <v>51256.474197685406</v>
      </c>
      <c r="BL29" s="45">
        <f>'[3]Activity data'!BM550</f>
        <v>51960.47249115476</v>
      </c>
      <c r="BM29" s="45">
        <f>'[3]Activity data'!BN550</f>
        <v>52664.470784624136</v>
      </c>
      <c r="BN29" s="45">
        <f>'[3]Activity data'!BO550</f>
        <v>53368.469078093491</v>
      </c>
      <c r="BO29" s="45">
        <f>'[3]Activity data'!BP550</f>
        <v>54072.467371562867</v>
      </c>
      <c r="BP29" s="45">
        <f>'[3]Activity data'!BQ550</f>
        <v>54776.465665032236</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'[3]Activity data'!AE551</f>
        <v>3227.9349368076064</v>
      </c>
      <c r="AE30" s="45">
        <f>'[3]Activity data'!AF551</f>
        <v>3255.5028892035903</v>
      </c>
      <c r="AF30" s="45">
        <f>'[3]Activity data'!AG551</f>
        <v>3283.0708415995737</v>
      </c>
      <c r="AG30" s="45">
        <f>'[3]Activity data'!AH551</f>
        <v>3310.6387939955575</v>
      </c>
      <c r="AH30" s="45">
        <f>'[3]Activity data'!AI551</f>
        <v>3338.2067463915409</v>
      </c>
      <c r="AI30" s="45">
        <f>'[3]Activity data'!AJ551</f>
        <v>3365.7746987875248</v>
      </c>
      <c r="AJ30" s="45">
        <f>'[3]Activity data'!AK551</f>
        <v>3393.3426511835082</v>
      </c>
      <c r="AK30" s="45">
        <f>'[3]Activity data'!AL551</f>
        <v>3409.8924289624997</v>
      </c>
      <c r="AL30" s="45">
        <f>'[3]Activity data'!AM551</f>
        <v>3426.4422067414907</v>
      </c>
      <c r="AM30" s="45">
        <f>'[3]Activity data'!AN551</f>
        <v>3442.9919845204822</v>
      </c>
      <c r="AN30" s="45">
        <f>'[3]Activity data'!AO551</f>
        <v>3459.5417622994732</v>
      </c>
      <c r="AO30" s="45">
        <f>'[3]Activity data'!AP551</f>
        <v>3476.0915400784652</v>
      </c>
      <c r="AP30" s="45">
        <f>'[3]Activity data'!AQ551</f>
        <v>3492.6413178574567</v>
      </c>
      <c r="AQ30" s="45">
        <f>'[3]Activity data'!AR551</f>
        <v>3509.1910956364482</v>
      </c>
      <c r="AR30" s="45">
        <f>'[3]Activity data'!AS551</f>
        <v>3525.7408734154396</v>
      </c>
      <c r="AS30" s="45">
        <f>'[3]Activity data'!AT551</f>
        <v>3542.2906511944311</v>
      </c>
      <c r="AT30" s="45">
        <f>'[3]Activity data'!AU551</f>
        <v>3558.8404289734226</v>
      </c>
      <c r="AU30" s="45">
        <f>'[3]Activity data'!AV551</f>
        <v>3575.3902067524141</v>
      </c>
      <c r="AV30" s="45">
        <f>'[3]Activity data'!AW551</f>
        <v>3591.9399845314056</v>
      </c>
      <c r="AW30" s="45">
        <f>'[3]Activity data'!AX551</f>
        <v>3608.4897623103961</v>
      </c>
      <c r="AX30" s="45">
        <f>'[3]Activity data'!AY551</f>
        <v>3625.0395400893881</v>
      </c>
      <c r="AY30" s="45">
        <f>'[3]Activity data'!AZ551</f>
        <v>3641.5893178683791</v>
      </c>
      <c r="AZ30" s="45">
        <f>'[3]Activity data'!BA551</f>
        <v>3658.1390956473711</v>
      </c>
      <c r="BA30" s="45">
        <f>'[3]Activity data'!BB551</f>
        <v>3674.6888734263621</v>
      </c>
      <c r="BB30" s="45">
        <f>'[3]Activity data'!BC551</f>
        <v>3691.238651205354</v>
      </c>
      <c r="BC30" s="45">
        <f>'[3]Activity data'!BD551</f>
        <v>3707.788428984345</v>
      </c>
      <c r="BD30" s="45">
        <f>'[3]Activity data'!BE551</f>
        <v>3724.338206763337</v>
      </c>
      <c r="BE30" s="45">
        <f>'[3]Activity data'!BF551</f>
        <v>3740.8879845423285</v>
      </c>
      <c r="BF30" s="45">
        <f>'[3]Activity data'!BG551</f>
        <v>3757.4377623213195</v>
      </c>
      <c r="BG30" s="45">
        <f>'[3]Activity data'!BH551</f>
        <v>3773.987540100311</v>
      </c>
      <c r="BH30" s="45">
        <f>'[3]Activity data'!BI551</f>
        <v>3790.5373178793025</v>
      </c>
      <c r="BI30" s="45">
        <f>'[3]Activity data'!BJ551</f>
        <v>3807.0870956582935</v>
      </c>
      <c r="BJ30" s="45">
        <f>'[3]Activity data'!BK551</f>
        <v>3823.636873437285</v>
      </c>
      <c r="BK30" s="45">
        <f>'[3]Activity data'!BL551</f>
        <v>3840.1866512162765</v>
      </c>
      <c r="BL30" s="45">
        <f>'[3]Activity data'!BM551</f>
        <v>3856.7364289952675</v>
      </c>
      <c r="BM30" s="45">
        <f>'[3]Activity data'!BN551</f>
        <v>3873.286206774259</v>
      </c>
      <c r="BN30" s="45">
        <f>'[3]Activity data'!BO551</f>
        <v>3889.8359845532505</v>
      </c>
      <c r="BO30" s="45">
        <f>'[3]Activity data'!BP551</f>
        <v>3906.3857623322415</v>
      </c>
      <c r="BP30" s="45">
        <f>'[3]Activity data'!BQ551</f>
        <v>3922.935540111233</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'[3]Activity data'!AE552</f>
        <v>892.04273910080849</v>
      </c>
      <c r="AE31" s="45">
        <f>'[3]Activity data'!AF552</f>
        <v>897.91643360164323</v>
      </c>
      <c r="AF31" s="45">
        <f>'[3]Activity data'!AG552</f>
        <v>903.79012810247798</v>
      </c>
      <c r="AG31" s="45">
        <f>'[3]Activity data'!AH552</f>
        <v>909.66382260331272</v>
      </c>
      <c r="AH31" s="45">
        <f>'[3]Activity data'!AI552</f>
        <v>915.53751710414724</v>
      </c>
      <c r="AI31" s="45">
        <f>'[3]Activity data'!AJ552</f>
        <v>921.41121160498199</v>
      </c>
      <c r="AJ31" s="45">
        <f>'[3]Activity data'!AK552</f>
        <v>927.28490610581673</v>
      </c>
      <c r="AK31" s="45">
        <f>'[3]Activity data'!AL552</f>
        <v>932.30844947058301</v>
      </c>
      <c r="AL31" s="45">
        <f>'[3]Activity data'!AM552</f>
        <v>937.3319928353493</v>
      </c>
      <c r="AM31" s="45">
        <f>'[3]Activity data'!AN552</f>
        <v>942.35553620011558</v>
      </c>
      <c r="AN31" s="45">
        <f>'[3]Activity data'!AO552</f>
        <v>947.37907956488186</v>
      </c>
      <c r="AO31" s="45">
        <f>'[3]Activity data'!AP552</f>
        <v>952.40262292964815</v>
      </c>
      <c r="AP31" s="45">
        <f>'[3]Activity data'!AQ552</f>
        <v>957.42616629441443</v>
      </c>
      <c r="AQ31" s="45">
        <f>'[3]Activity data'!AR552</f>
        <v>962.44970965918071</v>
      </c>
      <c r="AR31" s="45">
        <f>'[3]Activity data'!AS552</f>
        <v>967.473253023947</v>
      </c>
      <c r="AS31" s="45">
        <f>'[3]Activity data'!AT552</f>
        <v>972.49679638871328</v>
      </c>
      <c r="AT31" s="45">
        <f>'[3]Activity data'!AU552</f>
        <v>977.52033975347956</v>
      </c>
      <c r="AU31" s="45">
        <f>'[3]Activity data'!AV552</f>
        <v>982.54388311824584</v>
      </c>
      <c r="AV31" s="45">
        <f>'[3]Activity data'!AW552</f>
        <v>987.56742648301213</v>
      </c>
      <c r="AW31" s="45">
        <f>'[3]Activity data'!AX552</f>
        <v>992.59096984777864</v>
      </c>
      <c r="AX31" s="45">
        <f>'[3]Activity data'!AY552</f>
        <v>997.61451321254469</v>
      </c>
      <c r="AY31" s="45">
        <f>'[3]Activity data'!AZ552</f>
        <v>1002.638056577311</v>
      </c>
      <c r="AZ31" s="45">
        <f>'[3]Activity data'!BA552</f>
        <v>1007.6615999420773</v>
      </c>
      <c r="BA31" s="45">
        <f>'[3]Activity data'!BB552</f>
        <v>1012.6851433068435</v>
      </c>
      <c r="BB31" s="45">
        <f>'[3]Activity data'!BC552</f>
        <v>1017.7086866716101</v>
      </c>
      <c r="BC31" s="45">
        <f>'[3]Activity data'!BD552</f>
        <v>1022.7322300363763</v>
      </c>
      <c r="BD31" s="45">
        <f>'[3]Activity data'!BE552</f>
        <v>1027.7557734011425</v>
      </c>
      <c r="BE31" s="45">
        <f>'[3]Activity data'!BF552</f>
        <v>1032.7793167659088</v>
      </c>
      <c r="BF31" s="45">
        <f>'[3]Activity data'!BG552</f>
        <v>1037.8028601306753</v>
      </c>
      <c r="BG31" s="45">
        <f>'[3]Activity data'!BH552</f>
        <v>1042.8264034954416</v>
      </c>
      <c r="BH31" s="45">
        <f>'[3]Activity data'!BI552</f>
        <v>1047.8499468602079</v>
      </c>
      <c r="BI31" s="45">
        <f>'[3]Activity data'!BJ552</f>
        <v>1052.8734902249739</v>
      </c>
      <c r="BJ31" s="45">
        <f>'[3]Activity data'!BK552</f>
        <v>1057.8970335897402</v>
      </c>
      <c r="BK31" s="45">
        <f>'[3]Activity data'!BL552</f>
        <v>1062.9205769545065</v>
      </c>
      <c r="BL31" s="45">
        <f>'[3]Activity data'!BM552</f>
        <v>1067.9441203192728</v>
      </c>
      <c r="BM31" s="45">
        <f>'[3]Activity data'!BN552</f>
        <v>1072.9676636840391</v>
      </c>
      <c r="BN31" s="45">
        <f>'[3]Activity data'!BO552</f>
        <v>1077.9912070488053</v>
      </c>
      <c r="BO31" s="45">
        <f>'[3]Activity data'!BP552</f>
        <v>1083.0147504135714</v>
      </c>
      <c r="BP31" s="45">
        <f>'[3]Activity data'!BQ552</f>
        <v>1088.0382937783377</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'[3]Activity data'!AE553</f>
        <v>111446.90580100549</v>
      </c>
      <c r="AE32" s="45">
        <f>'[3]Activity data'!AF553</f>
        <v>111463.54344556993</v>
      </c>
      <c r="AF32" s="45">
        <f>'[3]Activity data'!AG553</f>
        <v>111480.18109013437</v>
      </c>
      <c r="AG32" s="45">
        <f>'[3]Activity data'!AH553</f>
        <v>111496.81873469881</v>
      </c>
      <c r="AH32" s="45">
        <f>'[3]Activity data'!AI553</f>
        <v>111513.45637926325</v>
      </c>
      <c r="AI32" s="45">
        <f>'[3]Activity data'!AJ553</f>
        <v>111530.0940238277</v>
      </c>
      <c r="AJ32" s="45">
        <f>'[3]Activity data'!AK553</f>
        <v>111546.73166839214</v>
      </c>
      <c r="AK32" s="45">
        <f>'[3]Activity data'!AL553</f>
        <v>111536.61656769083</v>
      </c>
      <c r="AL32" s="45">
        <f>'[3]Activity data'!AM553</f>
        <v>111526.50146698949</v>
      </c>
      <c r="AM32" s="45">
        <f>'[3]Activity data'!AN553</f>
        <v>111516.38636628815</v>
      </c>
      <c r="AN32" s="45">
        <f>'[3]Activity data'!AO553</f>
        <v>111506.27126558687</v>
      </c>
      <c r="AO32" s="45">
        <f>'[3]Activity data'!AP553</f>
        <v>111496.15616488553</v>
      </c>
      <c r="AP32" s="45">
        <f>'[3]Activity data'!AQ553</f>
        <v>111486.04106418419</v>
      </c>
      <c r="AQ32" s="45">
        <f>'[3]Activity data'!AR553</f>
        <v>111475.92596348285</v>
      </c>
      <c r="AR32" s="45">
        <f>'[3]Activity data'!AS553</f>
        <v>111465.81086278154</v>
      </c>
      <c r="AS32" s="45">
        <f>'[3]Activity data'!AT553</f>
        <v>111455.6957620802</v>
      </c>
      <c r="AT32" s="45">
        <f>'[3]Activity data'!AU553</f>
        <v>111445.58066137889</v>
      </c>
      <c r="AU32" s="45">
        <f>'[3]Activity data'!AV553</f>
        <v>111435.46556067755</v>
      </c>
      <c r="AV32" s="45">
        <f>'[3]Activity data'!AW553</f>
        <v>111425.35045997624</v>
      </c>
      <c r="AW32" s="45">
        <f>'[3]Activity data'!AX553</f>
        <v>111415.2353592749</v>
      </c>
      <c r="AX32" s="45">
        <f>'[3]Activity data'!AY553</f>
        <v>111405.12025857356</v>
      </c>
      <c r="AY32" s="45">
        <f>'[3]Activity data'!AZ553</f>
        <v>111395.00515787225</v>
      </c>
      <c r="AZ32" s="45">
        <f>'[3]Activity data'!BA553</f>
        <v>111384.89005717091</v>
      </c>
      <c r="BA32" s="45">
        <f>'[3]Activity data'!BB553</f>
        <v>111374.77495646957</v>
      </c>
      <c r="BB32" s="45">
        <f>'[3]Activity data'!BC553</f>
        <v>111364.65985576826</v>
      </c>
      <c r="BC32" s="45">
        <f>'[3]Activity data'!BD553</f>
        <v>111354.54475506692</v>
      </c>
      <c r="BD32" s="45">
        <f>'[3]Activity data'!BE553</f>
        <v>111344.42965436561</v>
      </c>
      <c r="BE32" s="45">
        <f>'[3]Activity data'!BF553</f>
        <v>111334.31455366427</v>
      </c>
      <c r="BF32" s="45">
        <f>'[3]Activity data'!BG553</f>
        <v>111324.19945296293</v>
      </c>
      <c r="BG32" s="45">
        <f>'[3]Activity data'!BH553</f>
        <v>111314.08435226159</v>
      </c>
      <c r="BH32" s="45">
        <f>'[3]Activity data'!BI553</f>
        <v>111303.96925156025</v>
      </c>
      <c r="BI32" s="45">
        <f>'[3]Activity data'!BJ553</f>
        <v>111293.85415085894</v>
      </c>
      <c r="BJ32" s="45">
        <f>'[3]Activity data'!BK553</f>
        <v>111283.7390501576</v>
      </c>
      <c r="BK32" s="45">
        <f>'[3]Activity data'!BL553</f>
        <v>111273.62394945626</v>
      </c>
      <c r="BL32" s="45">
        <f>'[3]Activity data'!BM553</f>
        <v>111263.50884875492</v>
      </c>
      <c r="BM32" s="45">
        <f>'[3]Activity data'!BN553</f>
        <v>111253.39374805358</v>
      </c>
      <c r="BN32" s="45">
        <f>'[3]Activity data'!BO553</f>
        <v>111243.27864735224</v>
      </c>
      <c r="BO32" s="45">
        <f>'[3]Activity data'!BP553</f>
        <v>111233.1635466509</v>
      </c>
      <c r="BP32" s="45">
        <f>'[3]Activity data'!BQ553</f>
        <v>111223.04844594956</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'[3]Activity data'!AE554</f>
        <v>2070866.3984701198</v>
      </c>
      <c r="AE33" s="45">
        <f>'[3]Activity data'!AF554</f>
        <v>2063344.7414665131</v>
      </c>
      <c r="AF33" s="45">
        <f>'[3]Activity data'!AG554</f>
        <v>2055823.0844629062</v>
      </c>
      <c r="AG33" s="45">
        <f>'[3]Activity data'!AH554</f>
        <v>2054537.0161992817</v>
      </c>
      <c r="AH33" s="45">
        <f>'[3]Activity data'!AI554</f>
        <v>2053250.9479356571</v>
      </c>
      <c r="AI33" s="45">
        <f>'[3]Activity data'!AJ554</f>
        <v>2051964.8796720325</v>
      </c>
      <c r="AJ33" s="45">
        <f>'[3]Activity data'!AK554</f>
        <v>2050678.8114084082</v>
      </c>
      <c r="AK33" s="45">
        <f>'[3]Activity data'!AL554</f>
        <v>2048720.189376056</v>
      </c>
      <c r="AL33" s="45">
        <f>'[3]Activity data'!AM554</f>
        <v>2046761.5673437037</v>
      </c>
      <c r="AM33" s="45">
        <f>'[3]Activity data'!AN554</f>
        <v>2044802.9453113514</v>
      </c>
      <c r="AN33" s="45">
        <f>'[3]Activity data'!AO554</f>
        <v>2042844.3232789992</v>
      </c>
      <c r="AO33" s="45">
        <f>'[3]Activity data'!AP554</f>
        <v>2040885.7012466469</v>
      </c>
      <c r="AP33" s="45">
        <f>'[3]Activity data'!AQ554</f>
        <v>2038927.0792142947</v>
      </c>
      <c r="AQ33" s="45">
        <f>'[3]Activity data'!AR554</f>
        <v>2036968.4571819424</v>
      </c>
      <c r="AR33" s="45">
        <f>'[3]Activity data'!AS554</f>
        <v>2035009.8351495902</v>
      </c>
      <c r="AS33" s="45">
        <f>'[3]Activity data'!AT554</f>
        <v>2033051.2131172379</v>
      </c>
      <c r="AT33" s="45">
        <f>'[3]Activity data'!AU554</f>
        <v>2031092.5910848859</v>
      </c>
      <c r="AU33" s="45">
        <f>'[3]Activity data'!AV554</f>
        <v>2029133.9690525334</v>
      </c>
      <c r="AV33" s="45">
        <f>'[3]Activity data'!AW554</f>
        <v>2027175.3470201814</v>
      </c>
      <c r="AW33" s="45">
        <f>'[3]Activity data'!AX554</f>
        <v>2025715.3999877863</v>
      </c>
      <c r="AX33" s="45">
        <f>'[3]Activity data'!AY554</f>
        <v>2024255.4529553917</v>
      </c>
      <c r="AY33" s="45">
        <f>'[3]Activity data'!AZ554</f>
        <v>2022795.5059229967</v>
      </c>
      <c r="AZ33" s="45">
        <f>'[3]Activity data'!BA554</f>
        <v>2021335.5588906016</v>
      </c>
      <c r="BA33" s="45">
        <f>'[3]Activity data'!BB554</f>
        <v>2019875.611858207</v>
      </c>
      <c r="BB33" s="45">
        <f>'[3]Activity data'!BC554</f>
        <v>2018415.6648258122</v>
      </c>
      <c r="BC33" s="45">
        <f>'[3]Activity data'!BD554</f>
        <v>2016955.7177934174</v>
      </c>
      <c r="BD33" s="45">
        <f>'[3]Activity data'!BE554</f>
        <v>2015495.7707610228</v>
      </c>
      <c r="BE33" s="45">
        <f>'[3]Activity data'!BF554</f>
        <v>2014035.823728628</v>
      </c>
      <c r="BF33" s="45">
        <f>'[3]Activity data'!BG554</f>
        <v>2012575.8766962334</v>
      </c>
      <c r="BG33" s="45">
        <f>'[3]Activity data'!BH554</f>
        <v>2011115.9296638386</v>
      </c>
      <c r="BH33" s="45">
        <f>'[3]Activity data'!BI554</f>
        <v>2009655.982631444</v>
      </c>
      <c r="BI33" s="45">
        <f>'[3]Activity data'!BJ554</f>
        <v>2008196.0355990494</v>
      </c>
      <c r="BJ33" s="45">
        <f>'[3]Activity data'!BK554</f>
        <v>2006736.0885666546</v>
      </c>
      <c r="BK33" s="45">
        <f>'[3]Activity data'!BL554</f>
        <v>2005276.14153426</v>
      </c>
      <c r="BL33" s="45">
        <f>'[3]Activity data'!BM554</f>
        <v>2003816.1945018652</v>
      </c>
      <c r="BM33" s="45">
        <f>'[3]Activity data'!BN554</f>
        <v>2002356.2474694706</v>
      </c>
      <c r="BN33" s="45">
        <f>'[3]Activity data'!BO554</f>
        <v>2000896.3004370758</v>
      </c>
      <c r="BO33" s="45">
        <f>'[3]Activity data'!BP554</f>
        <v>1999436.3534046812</v>
      </c>
      <c r="BP33" s="45">
        <f>'[3]Activity data'!BQ554</f>
        <v>1997976.4063722864</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'[3]Activity data'!AE555</f>
        <v>271246.56124026712</v>
      </c>
      <c r="AE34" s="45">
        <f>'[3]Activity data'!AF555</f>
        <v>271372.18137049471</v>
      </c>
      <c r="AF34" s="45">
        <f>'[3]Activity data'!AG555</f>
        <v>271497.8015007223</v>
      </c>
      <c r="AG34" s="45">
        <f>'[3]Activity data'!AH555</f>
        <v>271847.37986266846</v>
      </c>
      <c r="AH34" s="45">
        <f>'[3]Activity data'!AI555</f>
        <v>272196.95822461456</v>
      </c>
      <c r="AI34" s="45">
        <f>'[3]Activity data'!AJ555</f>
        <v>272546.53658656066</v>
      </c>
      <c r="AJ34" s="45">
        <f>'[3]Activity data'!AK555</f>
        <v>272896.11494850676</v>
      </c>
      <c r="AK34" s="45">
        <f>'[3]Activity data'!AL555</f>
        <v>273223.64443154004</v>
      </c>
      <c r="AL34" s="45">
        <f>'[3]Activity data'!AM555</f>
        <v>273551.17391457345</v>
      </c>
      <c r="AM34" s="45">
        <f>'[3]Activity data'!AN555</f>
        <v>273878.70339760685</v>
      </c>
      <c r="AN34" s="45">
        <f>'[3]Activity data'!AO555</f>
        <v>274206.23288064019</v>
      </c>
      <c r="AO34" s="45">
        <f>'[3]Activity data'!AP555</f>
        <v>274533.76236367354</v>
      </c>
      <c r="AP34" s="45">
        <f>'[3]Activity data'!AQ555</f>
        <v>274861.29184670688</v>
      </c>
      <c r="AQ34" s="45">
        <f>'[3]Activity data'!AR555</f>
        <v>275188.82132974028</v>
      </c>
      <c r="AR34" s="45">
        <f>'[3]Activity data'!AS555</f>
        <v>275516.35081277363</v>
      </c>
      <c r="AS34" s="45">
        <f>'[3]Activity data'!AT555</f>
        <v>275843.88029580697</v>
      </c>
      <c r="AT34" s="45">
        <f>'[3]Activity data'!AU555</f>
        <v>276171.40977884032</v>
      </c>
      <c r="AU34" s="45">
        <f>'[3]Activity data'!AV555</f>
        <v>276498.93926187372</v>
      </c>
      <c r="AV34" s="45">
        <f>'[3]Activity data'!AW555</f>
        <v>276826.46874490706</v>
      </c>
      <c r="AW34" s="45">
        <f>'[3]Activity data'!AX555</f>
        <v>277153.99822794046</v>
      </c>
      <c r="AX34" s="45">
        <f>'[3]Activity data'!AY555</f>
        <v>277481.52771097375</v>
      </c>
      <c r="AY34" s="45">
        <f>'[3]Activity data'!AZ555</f>
        <v>277809.05719400715</v>
      </c>
      <c r="AZ34" s="45">
        <f>'[3]Activity data'!BA555</f>
        <v>278136.58667704044</v>
      </c>
      <c r="BA34" s="45">
        <f>'[3]Activity data'!BB555</f>
        <v>278464.11616007384</v>
      </c>
      <c r="BB34" s="45">
        <f>'[3]Activity data'!BC555</f>
        <v>278791.64564310719</v>
      </c>
      <c r="BC34" s="45">
        <f>'[3]Activity data'!BD555</f>
        <v>279119.17512614053</v>
      </c>
      <c r="BD34" s="45">
        <f>'[3]Activity data'!BE555</f>
        <v>279446.70460917387</v>
      </c>
      <c r="BE34" s="45">
        <f>'[3]Activity data'!BF555</f>
        <v>279774.23409220722</v>
      </c>
      <c r="BF34" s="45">
        <f>'[3]Activity data'!BG555</f>
        <v>280101.76357524062</v>
      </c>
      <c r="BG34" s="45">
        <f>'[3]Activity data'!BH555</f>
        <v>280429.29305827396</v>
      </c>
      <c r="BH34" s="45">
        <f>'[3]Activity data'!BI555</f>
        <v>280756.82254130731</v>
      </c>
      <c r="BI34" s="45">
        <f>'[3]Activity data'!BJ555</f>
        <v>281084.35202434065</v>
      </c>
      <c r="BJ34" s="45">
        <f>'[3]Activity data'!BK555</f>
        <v>281411.881507374</v>
      </c>
      <c r="BK34" s="45">
        <f>'[3]Activity data'!BL555</f>
        <v>281739.4109904074</v>
      </c>
      <c r="BL34" s="45">
        <f>'[3]Activity data'!BM555</f>
        <v>282066.94047344069</v>
      </c>
      <c r="BM34" s="45">
        <f>'[3]Activity data'!BN555</f>
        <v>282394.46995647403</v>
      </c>
      <c r="BN34" s="45">
        <f>'[3]Activity data'!BO555</f>
        <v>282721.99943950743</v>
      </c>
      <c r="BO34" s="45">
        <f>'[3]Activity data'!BP555</f>
        <v>283049.52892254078</v>
      </c>
      <c r="BP34" s="45">
        <f>'[3]Activity data'!BQ555</f>
        <v>283377.05840557412</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'[3]Activity data'!AE556</f>
        <v>38718.002984087543</v>
      </c>
      <c r="AE35" s="45">
        <f>'[3]Activity data'!AF556</f>
        <v>38718.002984087543</v>
      </c>
      <c r="AF35" s="45">
        <f>'[3]Activity data'!AG556</f>
        <v>38718.002984087543</v>
      </c>
      <c r="AG35" s="45">
        <f>'[3]Activity data'!AH556</f>
        <v>38718.002984087543</v>
      </c>
      <c r="AH35" s="45">
        <f>'[3]Activity data'!AI556</f>
        <v>38718.002984087543</v>
      </c>
      <c r="AI35" s="45">
        <f>'[3]Activity data'!AJ556</f>
        <v>38718.002984087543</v>
      </c>
      <c r="AJ35" s="45">
        <f>'[3]Activity data'!AK556</f>
        <v>38718.002984087543</v>
      </c>
      <c r="AK35" s="45">
        <f>'[3]Activity data'!AL556</f>
        <v>38718.002984087543</v>
      </c>
      <c r="AL35" s="45">
        <f>'[3]Activity data'!AM556</f>
        <v>38718.002984087543</v>
      </c>
      <c r="AM35" s="45">
        <f>'[3]Activity data'!AN556</f>
        <v>38718.002984087543</v>
      </c>
      <c r="AN35" s="45">
        <f>'[3]Activity data'!AO556</f>
        <v>38718.002984087543</v>
      </c>
      <c r="AO35" s="45">
        <f>'[3]Activity data'!AP556</f>
        <v>38718.002984087543</v>
      </c>
      <c r="AP35" s="45">
        <f>'[3]Activity data'!AQ556</f>
        <v>38718.002984087543</v>
      </c>
      <c r="AQ35" s="45">
        <f>'[3]Activity data'!AR556</f>
        <v>38718.002984087543</v>
      </c>
      <c r="AR35" s="45">
        <f>'[3]Activity data'!AS556</f>
        <v>38718.002984087543</v>
      </c>
      <c r="AS35" s="45">
        <f>'[3]Activity data'!AT556</f>
        <v>38718.002984087543</v>
      </c>
      <c r="AT35" s="45">
        <f>'[3]Activity data'!AU556</f>
        <v>38718.002984087543</v>
      </c>
      <c r="AU35" s="45">
        <f>'[3]Activity data'!AV556</f>
        <v>38718.002984087543</v>
      </c>
      <c r="AV35" s="45">
        <f>'[3]Activity data'!AW556</f>
        <v>38718.002984087543</v>
      </c>
      <c r="AW35" s="45">
        <f>'[3]Activity data'!AX556</f>
        <v>38718.002984087543</v>
      </c>
      <c r="AX35" s="45">
        <f>'[3]Activity data'!AY556</f>
        <v>38718.002984087543</v>
      </c>
      <c r="AY35" s="45">
        <f>'[3]Activity data'!AZ556</f>
        <v>38718.002984087543</v>
      </c>
      <c r="AZ35" s="45">
        <f>'[3]Activity data'!BA556</f>
        <v>38718.002984087543</v>
      </c>
      <c r="BA35" s="45">
        <f>'[3]Activity data'!BB556</f>
        <v>38718.002984087543</v>
      </c>
      <c r="BB35" s="45">
        <f>'[3]Activity data'!BC556</f>
        <v>38718.002984087543</v>
      </c>
      <c r="BC35" s="45">
        <f>'[3]Activity data'!BD556</f>
        <v>38718.002984087543</v>
      </c>
      <c r="BD35" s="45">
        <f>'[3]Activity data'!BE556</f>
        <v>38718.002984087543</v>
      </c>
      <c r="BE35" s="45">
        <f>'[3]Activity data'!BF556</f>
        <v>38718.002984087543</v>
      </c>
      <c r="BF35" s="45">
        <f>'[3]Activity data'!BG556</f>
        <v>38718.002984087543</v>
      </c>
      <c r="BG35" s="45">
        <f>'[3]Activity data'!BH556</f>
        <v>38718.002984087543</v>
      </c>
      <c r="BH35" s="45">
        <f>'[3]Activity data'!BI556</f>
        <v>38718.002984087543</v>
      </c>
      <c r="BI35" s="45">
        <f>'[3]Activity data'!BJ556</f>
        <v>38718.002984087543</v>
      </c>
      <c r="BJ35" s="45">
        <f>'[3]Activity data'!BK556</f>
        <v>38718.002984087543</v>
      </c>
      <c r="BK35" s="45">
        <f>'[3]Activity data'!BL556</f>
        <v>38718.002984087543</v>
      </c>
      <c r="BL35" s="45">
        <f>'[3]Activity data'!BM556</f>
        <v>38718.002984087543</v>
      </c>
      <c r="BM35" s="45">
        <f>'[3]Activity data'!BN556</f>
        <v>38718.002984087543</v>
      </c>
      <c r="BN35" s="45">
        <f>'[3]Activity data'!BO556</f>
        <v>38718.002984087543</v>
      </c>
      <c r="BO35" s="45">
        <f>'[3]Activity data'!BP556</f>
        <v>38718.002984087543</v>
      </c>
      <c r="BP35" s="45">
        <f>'[3]Activity data'!BQ556</f>
        <v>38718.002984087543</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'[3]Activity data'!AE557</f>
        <v>91537.108006573035</v>
      </c>
      <c r="AE36" s="45">
        <f>'[3]Activity data'!AF557</f>
        <v>91537.108006573035</v>
      </c>
      <c r="AF36" s="45">
        <f>'[3]Activity data'!AG557</f>
        <v>91537.108006573035</v>
      </c>
      <c r="AG36" s="45">
        <f>'[3]Activity data'!AH557</f>
        <v>91537.108006573035</v>
      </c>
      <c r="AH36" s="45">
        <f>'[3]Activity data'!AI557</f>
        <v>91537.108006573035</v>
      </c>
      <c r="AI36" s="45">
        <f>'[3]Activity data'!AJ557</f>
        <v>91537.108006573035</v>
      </c>
      <c r="AJ36" s="45">
        <f>'[3]Activity data'!AK557</f>
        <v>91537.108006573035</v>
      </c>
      <c r="AK36" s="45">
        <f>'[3]Activity data'!AL557</f>
        <v>91537.108006573035</v>
      </c>
      <c r="AL36" s="45">
        <f>'[3]Activity data'!AM557</f>
        <v>91537.108006573035</v>
      </c>
      <c r="AM36" s="45">
        <f>'[3]Activity data'!AN557</f>
        <v>91537.108006573035</v>
      </c>
      <c r="AN36" s="45">
        <f>'[3]Activity data'!AO557</f>
        <v>91537.108006573035</v>
      </c>
      <c r="AO36" s="45">
        <f>'[3]Activity data'!AP557</f>
        <v>91537.108006573035</v>
      </c>
      <c r="AP36" s="45">
        <f>'[3]Activity data'!AQ557</f>
        <v>91537.108006573035</v>
      </c>
      <c r="AQ36" s="45">
        <f>'[3]Activity data'!AR557</f>
        <v>91537.108006573035</v>
      </c>
      <c r="AR36" s="45">
        <f>'[3]Activity data'!AS557</f>
        <v>91537.108006573035</v>
      </c>
      <c r="AS36" s="45">
        <f>'[3]Activity data'!AT557</f>
        <v>91537.108006573035</v>
      </c>
      <c r="AT36" s="45">
        <f>'[3]Activity data'!AU557</f>
        <v>91537.108006573035</v>
      </c>
      <c r="AU36" s="45">
        <f>'[3]Activity data'!AV557</f>
        <v>91537.108006573035</v>
      </c>
      <c r="AV36" s="45">
        <f>'[3]Activity data'!AW557</f>
        <v>91537.108006573035</v>
      </c>
      <c r="AW36" s="45">
        <f>'[3]Activity data'!AX557</f>
        <v>91537.108006573035</v>
      </c>
      <c r="AX36" s="45">
        <f>'[3]Activity data'!AY557</f>
        <v>91537.108006573035</v>
      </c>
      <c r="AY36" s="45">
        <f>'[3]Activity data'!AZ557</f>
        <v>91537.108006573035</v>
      </c>
      <c r="AZ36" s="45">
        <f>'[3]Activity data'!BA557</f>
        <v>91537.108006573035</v>
      </c>
      <c r="BA36" s="45">
        <f>'[3]Activity data'!BB557</f>
        <v>91537.108006573035</v>
      </c>
      <c r="BB36" s="45">
        <f>'[3]Activity data'!BC557</f>
        <v>91537.108006573035</v>
      </c>
      <c r="BC36" s="45">
        <f>'[3]Activity data'!BD557</f>
        <v>91537.108006573035</v>
      </c>
      <c r="BD36" s="45">
        <f>'[3]Activity data'!BE557</f>
        <v>91537.108006573035</v>
      </c>
      <c r="BE36" s="45">
        <f>'[3]Activity data'!BF557</f>
        <v>91537.108006573035</v>
      </c>
      <c r="BF36" s="45">
        <f>'[3]Activity data'!BG557</f>
        <v>91537.108006573035</v>
      </c>
      <c r="BG36" s="45">
        <f>'[3]Activity data'!BH557</f>
        <v>91537.108006573035</v>
      </c>
      <c r="BH36" s="45">
        <f>'[3]Activity data'!BI557</f>
        <v>91537.108006573035</v>
      </c>
      <c r="BI36" s="45">
        <f>'[3]Activity data'!BJ557</f>
        <v>91537.108006573035</v>
      </c>
      <c r="BJ36" s="45">
        <f>'[3]Activity data'!BK557</f>
        <v>91537.108006573035</v>
      </c>
      <c r="BK36" s="45">
        <f>'[3]Activity data'!BL557</f>
        <v>91537.108006573035</v>
      </c>
      <c r="BL36" s="45">
        <f>'[3]Activity data'!BM557</f>
        <v>91537.108006573035</v>
      </c>
      <c r="BM36" s="45">
        <f>'[3]Activity data'!BN557</f>
        <v>91537.108006573035</v>
      </c>
      <c r="BN36" s="45">
        <f>'[3]Activity data'!BO557</f>
        <v>91537.108006573035</v>
      </c>
      <c r="BO36" s="45">
        <f>'[3]Activity data'!BP557</f>
        <v>91537.108006573035</v>
      </c>
      <c r="BP36" s="45">
        <f>'[3]Activity data'!BQ557</f>
        <v>91537.108006573035</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'[3]Activity data'!AE558</f>
        <v>45569.714076613083</v>
      </c>
      <c r="AE37" s="45">
        <f>'[3]Activity data'!AF558</f>
        <v>45666.022187618808</v>
      </c>
      <c r="AF37" s="45">
        <f>'[3]Activity data'!AG558</f>
        <v>45762.330298624533</v>
      </c>
      <c r="AG37" s="45">
        <f>'[3]Activity data'!AH558</f>
        <v>45858.638409630257</v>
      </c>
      <c r="AH37" s="45">
        <f>'[3]Activity data'!AI558</f>
        <v>45954.946520635982</v>
      </c>
      <c r="AI37" s="45">
        <f>'[3]Activity data'!AJ558</f>
        <v>46051.254631641707</v>
      </c>
      <c r="AJ37" s="45">
        <f>'[3]Activity data'!AK558</f>
        <v>46147.562742647431</v>
      </c>
      <c r="AK37" s="45">
        <f>'[3]Activity data'!AL558</f>
        <v>46240.210276657112</v>
      </c>
      <c r="AL37" s="45">
        <f>'[3]Activity data'!AM558</f>
        <v>46332.857810666792</v>
      </c>
      <c r="AM37" s="45">
        <f>'[3]Activity data'!AN558</f>
        <v>46425.505344676487</v>
      </c>
      <c r="AN37" s="45">
        <f>'[3]Activity data'!AO558</f>
        <v>46518.152878686167</v>
      </c>
      <c r="AO37" s="45">
        <f>'[3]Activity data'!AP558</f>
        <v>46610.800412695848</v>
      </c>
      <c r="AP37" s="45">
        <f>'[3]Activity data'!AQ558</f>
        <v>46703.447946705528</v>
      </c>
      <c r="AQ37" s="45">
        <f>'[3]Activity data'!AR558</f>
        <v>46796.095480715208</v>
      </c>
      <c r="AR37" s="45">
        <f>'[3]Activity data'!AS558</f>
        <v>46888.743014724896</v>
      </c>
      <c r="AS37" s="45">
        <f>'[3]Activity data'!AT558</f>
        <v>46981.390548734576</v>
      </c>
      <c r="AT37" s="45">
        <f>'[3]Activity data'!AU558</f>
        <v>47074.038082744257</v>
      </c>
      <c r="AU37" s="45">
        <f>'[3]Activity data'!AV558</f>
        <v>47166.685616753937</v>
      </c>
      <c r="AV37" s="45">
        <f>'[3]Activity data'!AW558</f>
        <v>47259.333150763618</v>
      </c>
      <c r="AW37" s="45">
        <f>'[3]Activity data'!AX558</f>
        <v>47351.980684773305</v>
      </c>
      <c r="AX37" s="45">
        <f>'[3]Activity data'!AY558</f>
        <v>47444.628218782986</v>
      </c>
      <c r="AY37" s="45">
        <f>'[3]Activity data'!AZ558</f>
        <v>47537.275752792666</v>
      </c>
      <c r="AZ37" s="45">
        <f>'[3]Activity data'!BA558</f>
        <v>47629.923286802346</v>
      </c>
      <c r="BA37" s="45">
        <f>'[3]Activity data'!BB558</f>
        <v>47722.570820812034</v>
      </c>
      <c r="BB37" s="45">
        <f>'[3]Activity data'!BC558</f>
        <v>47815.218354821714</v>
      </c>
      <c r="BC37" s="45">
        <f>'[3]Activity data'!BD558</f>
        <v>47907.865888831395</v>
      </c>
      <c r="BD37" s="45">
        <f>'[3]Activity data'!BE558</f>
        <v>48000.513422841083</v>
      </c>
      <c r="BE37" s="45">
        <f>'[3]Activity data'!BF558</f>
        <v>48093.160956850763</v>
      </c>
      <c r="BF37" s="45">
        <f>'[3]Activity data'!BG558</f>
        <v>48185.808490860443</v>
      </c>
      <c r="BG37" s="45">
        <f>'[3]Activity data'!BH558</f>
        <v>48278.456024870131</v>
      </c>
      <c r="BH37" s="45">
        <f>'[3]Activity data'!BI558</f>
        <v>48371.103558879811</v>
      </c>
      <c r="BI37" s="45">
        <f>'[3]Activity data'!BJ558</f>
        <v>48463.751092889499</v>
      </c>
      <c r="BJ37" s="45">
        <f>'[3]Activity data'!BK558</f>
        <v>48556.398626899179</v>
      </c>
      <c r="BK37" s="45">
        <f>'[3]Activity data'!BL558</f>
        <v>48649.04616090886</v>
      </c>
      <c r="BL37" s="45">
        <f>'[3]Activity data'!BM558</f>
        <v>48741.693694918547</v>
      </c>
      <c r="BM37" s="45">
        <f>'[3]Activity data'!BN558</f>
        <v>48834.341228928228</v>
      </c>
      <c r="BN37" s="45">
        <f>'[3]Activity data'!BO558</f>
        <v>48926.988762937908</v>
      </c>
      <c r="BO37" s="45">
        <f>'[3]Activity data'!BP558</f>
        <v>49019.636296947596</v>
      </c>
      <c r="BP37" s="45">
        <f>'[3]Activity data'!BQ558</f>
        <v>49112.283830957276</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'[3]Activity data'!AE559</f>
        <v>0</v>
      </c>
      <c r="AE38" s="45">
        <f>'[3]Activity data'!AF559</f>
        <v>0</v>
      </c>
      <c r="AF38" s="45">
        <f>'[3]Activity data'!AG559</f>
        <v>0</v>
      </c>
      <c r="AG38" s="45">
        <f>'[3]Activity data'!AH559</f>
        <v>0</v>
      </c>
      <c r="AH38" s="45">
        <f>'[3]Activity data'!AI559</f>
        <v>0</v>
      </c>
      <c r="AI38" s="45">
        <f>'[3]Activity data'!AJ559</f>
        <v>0</v>
      </c>
      <c r="AJ38" s="45">
        <f>'[3]Activity data'!AK559</f>
        <v>0</v>
      </c>
      <c r="AK38" s="45">
        <f>'[3]Activity data'!AL559</f>
        <v>0</v>
      </c>
      <c r="AL38" s="45">
        <f>'[3]Activity data'!AM559</f>
        <v>0</v>
      </c>
      <c r="AM38" s="45">
        <f>'[3]Activity data'!AN559</f>
        <v>0</v>
      </c>
      <c r="AN38" s="45">
        <f>'[3]Activity data'!AO559</f>
        <v>0</v>
      </c>
      <c r="AO38" s="45">
        <f>'[3]Activity data'!AP559</f>
        <v>0</v>
      </c>
      <c r="AP38" s="45">
        <f>'[3]Activity data'!AQ559</f>
        <v>0</v>
      </c>
      <c r="AQ38" s="45">
        <f>'[3]Activity data'!AR559</f>
        <v>0</v>
      </c>
      <c r="AR38" s="45">
        <f>'[3]Activity data'!AS559</f>
        <v>0</v>
      </c>
      <c r="AS38" s="45">
        <f>'[3]Activity data'!AT559</f>
        <v>0</v>
      </c>
      <c r="AT38" s="45">
        <f>'[3]Activity data'!AU559</f>
        <v>0</v>
      </c>
      <c r="AU38" s="45">
        <f>'[3]Activity data'!AV559</f>
        <v>0</v>
      </c>
      <c r="AV38" s="45">
        <f>'[3]Activity data'!AW559</f>
        <v>0</v>
      </c>
      <c r="AW38" s="45">
        <f>'[3]Activity data'!AX559</f>
        <v>0</v>
      </c>
      <c r="AX38" s="45">
        <f>'[3]Activity data'!AY559</f>
        <v>0</v>
      </c>
      <c r="AY38" s="45">
        <f>'[3]Activity data'!AZ559</f>
        <v>0</v>
      </c>
      <c r="AZ38" s="45">
        <f>'[3]Activity data'!BA559</f>
        <v>0</v>
      </c>
      <c r="BA38" s="45">
        <f>'[3]Activity data'!BB559</f>
        <v>0</v>
      </c>
      <c r="BB38" s="45">
        <f>'[3]Activity data'!BC559</f>
        <v>0</v>
      </c>
      <c r="BC38" s="45">
        <f>'[3]Activity data'!BD559</f>
        <v>0</v>
      </c>
      <c r="BD38" s="45">
        <f>'[3]Activity data'!BE559</f>
        <v>0</v>
      </c>
      <c r="BE38" s="45">
        <f>'[3]Activity data'!BF559</f>
        <v>0</v>
      </c>
      <c r="BF38" s="45">
        <f>'[3]Activity data'!BG559</f>
        <v>0</v>
      </c>
      <c r="BG38" s="45">
        <f>'[3]Activity data'!BH559</f>
        <v>0</v>
      </c>
      <c r="BH38" s="45">
        <f>'[3]Activity data'!BI559</f>
        <v>0</v>
      </c>
      <c r="BI38" s="45">
        <f>'[3]Activity data'!BJ559</f>
        <v>0</v>
      </c>
      <c r="BJ38" s="45">
        <f>'[3]Activity data'!BK559</f>
        <v>0</v>
      </c>
      <c r="BK38" s="45">
        <f>'[3]Activity data'!BL559</f>
        <v>0</v>
      </c>
      <c r="BL38" s="45">
        <f>'[3]Activity data'!BM559</f>
        <v>0</v>
      </c>
      <c r="BM38" s="45">
        <f>'[3]Activity data'!BN559</f>
        <v>0</v>
      </c>
      <c r="BN38" s="45">
        <f>'[3]Activity data'!BO559</f>
        <v>0</v>
      </c>
      <c r="BO38" s="45">
        <f>'[3]Activity data'!BP559</f>
        <v>0</v>
      </c>
      <c r="BP38" s="45">
        <f>'[3]Activity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'[3]Activity data'!AE560</f>
        <v>0</v>
      </c>
      <c r="AE39" s="45">
        <f>'[3]Activity data'!AF560</f>
        <v>0</v>
      </c>
      <c r="AF39" s="45">
        <f>'[3]Activity data'!AG560</f>
        <v>0</v>
      </c>
      <c r="AG39" s="45">
        <f>'[3]Activity data'!AH560</f>
        <v>0</v>
      </c>
      <c r="AH39" s="45">
        <f>'[3]Activity data'!AI560</f>
        <v>0</v>
      </c>
      <c r="AI39" s="45">
        <f>'[3]Activity data'!AJ560</f>
        <v>0</v>
      </c>
      <c r="AJ39" s="45">
        <f>'[3]Activity data'!AK560</f>
        <v>0</v>
      </c>
      <c r="AK39" s="45">
        <f>'[3]Activity data'!AL560</f>
        <v>0</v>
      </c>
      <c r="AL39" s="45">
        <f>'[3]Activity data'!AM560</f>
        <v>0</v>
      </c>
      <c r="AM39" s="45">
        <f>'[3]Activity data'!AN560</f>
        <v>0</v>
      </c>
      <c r="AN39" s="45">
        <f>'[3]Activity data'!AO560</f>
        <v>0</v>
      </c>
      <c r="AO39" s="45">
        <f>'[3]Activity data'!AP560</f>
        <v>0</v>
      </c>
      <c r="AP39" s="45">
        <f>'[3]Activity data'!AQ560</f>
        <v>0</v>
      </c>
      <c r="AQ39" s="45">
        <f>'[3]Activity data'!AR560</f>
        <v>0</v>
      </c>
      <c r="AR39" s="45">
        <f>'[3]Activity data'!AS560</f>
        <v>0</v>
      </c>
      <c r="AS39" s="45">
        <f>'[3]Activity data'!AT560</f>
        <v>0</v>
      </c>
      <c r="AT39" s="45">
        <f>'[3]Activity data'!AU560</f>
        <v>0</v>
      </c>
      <c r="AU39" s="45">
        <f>'[3]Activity data'!AV560</f>
        <v>0</v>
      </c>
      <c r="AV39" s="45">
        <f>'[3]Activity data'!AW560</f>
        <v>0</v>
      </c>
      <c r="AW39" s="45">
        <f>'[3]Activity data'!AX560</f>
        <v>0</v>
      </c>
      <c r="AX39" s="45">
        <f>'[3]Activity data'!AY560</f>
        <v>0</v>
      </c>
      <c r="AY39" s="45">
        <f>'[3]Activity data'!AZ560</f>
        <v>0</v>
      </c>
      <c r="AZ39" s="45">
        <f>'[3]Activity data'!BA560</f>
        <v>0</v>
      </c>
      <c r="BA39" s="45">
        <f>'[3]Activity data'!BB560</f>
        <v>0</v>
      </c>
      <c r="BB39" s="45">
        <f>'[3]Activity data'!BC560</f>
        <v>0</v>
      </c>
      <c r="BC39" s="45">
        <f>'[3]Activity data'!BD560</f>
        <v>0</v>
      </c>
      <c r="BD39" s="45">
        <f>'[3]Activity data'!BE560</f>
        <v>0</v>
      </c>
      <c r="BE39" s="45">
        <f>'[3]Activity data'!BF560</f>
        <v>0</v>
      </c>
      <c r="BF39" s="45">
        <f>'[3]Activity data'!BG560</f>
        <v>0</v>
      </c>
      <c r="BG39" s="45">
        <f>'[3]Activity data'!BH560</f>
        <v>0</v>
      </c>
      <c r="BH39" s="45">
        <f>'[3]Activity data'!BI560</f>
        <v>0</v>
      </c>
      <c r="BI39" s="45">
        <f>'[3]Activity data'!BJ560</f>
        <v>0</v>
      </c>
      <c r="BJ39" s="45">
        <f>'[3]Activity data'!BK560</f>
        <v>0</v>
      </c>
      <c r="BK39" s="45">
        <f>'[3]Activity data'!BL560</f>
        <v>0</v>
      </c>
      <c r="BL39" s="45">
        <f>'[3]Activity data'!BM560</f>
        <v>0</v>
      </c>
      <c r="BM39" s="45">
        <f>'[3]Activity data'!BN560</f>
        <v>0</v>
      </c>
      <c r="BN39" s="45">
        <f>'[3]Activity data'!BO560</f>
        <v>0</v>
      </c>
      <c r="BO39" s="45">
        <f>'[3]Activity data'!BP560</f>
        <v>0</v>
      </c>
      <c r="BP39" s="45">
        <f>'[3]Activity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((Data!$AJ$40*LN('Intermediate calculations'!X60))+Data!$AK$40)</f>
        <v>3507287.7345839478</v>
      </c>
      <c r="AE41" s="22">
        <f>((Data!$AJ$40*LN('Intermediate calculations'!Y60))+Data!$AK$40)</f>
        <v>3526373.2685592938</v>
      </c>
      <c r="AF41" s="22">
        <f>((Data!$AJ$40*LN('Intermediate calculations'!Z60))+Data!$AK$40)</f>
        <v>3540297.5888208263</v>
      </c>
      <c r="AG41" s="22">
        <f>((Data!$AJ$40*LN('Intermediate calculations'!AA60))+Data!$AK$40)</f>
        <v>3550934.3635562696</v>
      </c>
      <c r="AH41" s="22">
        <f>((Data!$AJ$40*LN('Intermediate calculations'!AB60))+Data!$AK$40)</f>
        <v>3558188.98772154</v>
      </c>
      <c r="AI41" s="22">
        <f>((Data!$AJ$40*LN('Intermediate calculations'!AC60))+Data!$AK$40)</f>
        <v>3562751.3708356097</v>
      </c>
      <c r="AJ41" s="22">
        <f>((Data!$AJ$40*LN('Intermediate calculations'!AD60))+Data!$AK$40)</f>
        <v>3569546.0465588216</v>
      </c>
      <c r="AK41" s="22">
        <f>((Data!$AJ$40*LN('Intermediate calculations'!AE60))+Data!$AK$40)</f>
        <v>3575374.2163108904</v>
      </c>
      <c r="AL41" s="22">
        <f>((Data!$AJ$40*LN('Intermediate calculations'!AF60))+Data!$AK$40)</f>
        <v>3580306.5880992115</v>
      </c>
      <c r="AM41" s="22">
        <f>((Data!$AJ$40*LN('Intermediate calculations'!AG60))+Data!$AK$40)</f>
        <v>3536860.7090630941</v>
      </c>
      <c r="AN41" s="22">
        <f>((Data!$AJ$40*LN('Intermediate calculations'!AH60))+Data!$AK$40)</f>
        <v>3549415.529487269</v>
      </c>
      <c r="AO41" s="22">
        <f>((Data!$AJ$40*LN('Intermediate calculations'!AI60))+Data!$AK$40)</f>
        <v>3561273.1695500538</v>
      </c>
      <c r="AP41" s="22">
        <f>((Data!$AJ$40*LN('Intermediate calculations'!AJ60))+Data!$AK$40)</f>
        <v>3573059.8306536544</v>
      </c>
      <c r="AQ41" s="22">
        <f>((Data!$AJ$40*LN('Intermediate calculations'!AK60))+Data!$AK$40)</f>
        <v>3584258.5858648587</v>
      </c>
      <c r="AR41" s="22">
        <f>((Data!$AJ$40*LN('Intermediate calculations'!AL60))+Data!$AK$40)</f>
        <v>3595765.3797265906</v>
      </c>
      <c r="AS41" s="22">
        <f>((Data!$AJ$40*LN('Intermediate calculations'!AM60))+Data!$AK$40)</f>
        <v>3609221.8445316367</v>
      </c>
      <c r="AT41" s="22">
        <f>((Data!$AJ$40*LN('Intermediate calculations'!AN60))+Data!$AK$40)</f>
        <v>3622318.6905833837</v>
      </c>
      <c r="AU41" s="22">
        <f>((Data!$AJ$40*LN('Intermediate calculations'!AO60))+Data!$AK$40)</f>
        <v>3635810.3779967539</v>
      </c>
      <c r="AV41" s="22">
        <f>((Data!$AJ$40*LN('Intermediate calculations'!AP60))+Data!$AK$40)</f>
        <v>3649505.1545441188</v>
      </c>
      <c r="AW41" s="22">
        <f>((Data!$AJ$40*LN('Intermediate calculations'!AQ60))+Data!$AK$40)</f>
        <v>3663427.7758795265</v>
      </c>
      <c r="AX41" s="22">
        <f>((Data!$AJ$40*LN('Intermediate calculations'!AR60))+Data!$AK$40)</f>
        <v>3679827.1780227032</v>
      </c>
      <c r="AY41" s="22">
        <f>((Data!$AJ$40*LN('Intermediate calculations'!AS60))+Data!$AK$40)</f>
        <v>3695136.8449453097</v>
      </c>
      <c r="AZ41" s="22">
        <f>((Data!$AJ$40*LN('Intermediate calculations'!AT60))+Data!$AK$40)</f>
        <v>3711793.3155930154</v>
      </c>
      <c r="BA41" s="22">
        <f>((Data!$AJ$40*LN('Intermediate calculations'!AU60))+Data!$AK$40)</f>
        <v>3729215.3874957878</v>
      </c>
      <c r="BB41" s="22">
        <f>((Data!$AJ$40*LN('Intermediate calculations'!AV60))+Data!$AK$40)</f>
        <v>3747412.1841888316</v>
      </c>
      <c r="BC41" s="22">
        <f>((Data!$AJ$40*LN('Intermediate calculations'!AW60))+Data!$AK$40)</f>
        <v>3765711.8079370074</v>
      </c>
      <c r="BD41" s="22">
        <f>((Data!$AJ$40*LN('Intermediate calculations'!AX60))+Data!$AK$40)</f>
        <v>3784339.2699322123</v>
      </c>
      <c r="BE41" s="22">
        <f>((Data!$AJ$40*LN('Intermediate calculations'!AY60))+Data!$AK$40)</f>
        <v>3802801.4198421817</v>
      </c>
      <c r="BF41" s="22">
        <f>((Data!$AJ$40*LN('Intermediate calculations'!AZ60))+Data!$AK$40)</f>
        <v>3821564.5101453345</v>
      </c>
      <c r="BG41" s="22">
        <f>((Data!$AJ$40*LN('Intermediate calculations'!BA60))+Data!$AK$40)</f>
        <v>3840989.8765824474</v>
      </c>
      <c r="BH41" s="22">
        <f>((Data!$AJ$40*LN('Intermediate calculations'!BB60))+Data!$AK$40)</f>
        <v>3860710.3451596182</v>
      </c>
      <c r="BI41" s="22">
        <f>((Data!$AJ$40*LN('Intermediate calculations'!BC60))+Data!$AK$40)</f>
        <v>3880749.0676752962</v>
      </c>
      <c r="BJ41" s="22">
        <f>((Data!$AJ$40*LN('Intermediate calculations'!BD60))+Data!$AK$40)</f>
        <v>3901020.7748557013</v>
      </c>
      <c r="BK41" s="22">
        <f>((Data!$AJ$40*LN('Intermediate calculations'!BE60))+Data!$AK$40)</f>
        <v>3921599.0374753661</v>
      </c>
      <c r="BL41" s="22">
        <f>((Data!$AJ$40*LN('Intermediate calculations'!BF60))+Data!$AK$40)</f>
        <v>3942869.6492124312</v>
      </c>
      <c r="BM41" s="22">
        <f>((Data!$AJ$40*LN('Intermediate calculations'!BG60))+Data!$AK$40)</f>
        <v>3964580.6475889217</v>
      </c>
      <c r="BN41" s="22">
        <f>((Data!$AJ$40*LN('Intermediate calculations'!BH60))+Data!$AK$40)</f>
        <v>3986690.7471045293</v>
      </c>
      <c r="BO41" s="22">
        <f>((Data!$AJ$40*LN('Intermediate calculations'!BI60))+Data!$AK$40)</f>
        <v>4008427.8926142994</v>
      </c>
      <c r="BP41" s="22">
        <f>((Data!$AJ$40*LN('Intermediate calculations'!BJ60))+Data!$AK$40)</f>
        <v>4030596.6366329789</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1383000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511000</v>
      </c>
      <c r="AD42" s="22">
        <f t="shared" ref="AD42" si="10">AC42</f>
        <v>511000</v>
      </c>
      <c r="AE42" s="22">
        <f t="shared" ref="AE42" si="11">AD42</f>
        <v>511000</v>
      </c>
      <c r="AF42" s="22">
        <f t="shared" ref="AF42" si="12">AE42</f>
        <v>511000</v>
      </c>
      <c r="AG42" s="22">
        <f t="shared" ref="AG42" si="13">AF42</f>
        <v>511000</v>
      </c>
      <c r="AH42" s="22">
        <f t="shared" ref="AH42" si="14">AG42</f>
        <v>511000</v>
      </c>
      <c r="AI42" s="22">
        <f t="shared" ref="AI42" si="15">AH42</f>
        <v>511000</v>
      </c>
      <c r="AJ42" s="22">
        <f t="shared" ref="AJ42:BP42" si="16">AI42</f>
        <v>511000</v>
      </c>
      <c r="AK42" s="22">
        <f t="shared" si="16"/>
        <v>511000</v>
      </c>
      <c r="AL42" s="22">
        <f t="shared" si="16"/>
        <v>511000</v>
      </c>
      <c r="AM42" s="22">
        <f t="shared" si="16"/>
        <v>511000</v>
      </c>
      <c r="AN42" s="22">
        <f t="shared" si="16"/>
        <v>511000</v>
      </c>
      <c r="AO42" s="22">
        <f t="shared" si="16"/>
        <v>511000</v>
      </c>
      <c r="AP42" s="22">
        <f t="shared" si="16"/>
        <v>511000</v>
      </c>
      <c r="AQ42" s="22">
        <f t="shared" si="16"/>
        <v>511000</v>
      </c>
      <c r="AR42" s="22">
        <f t="shared" si="16"/>
        <v>511000</v>
      </c>
      <c r="AS42" s="22">
        <f t="shared" si="16"/>
        <v>511000</v>
      </c>
      <c r="AT42" s="22">
        <f t="shared" si="16"/>
        <v>511000</v>
      </c>
      <c r="AU42" s="22">
        <f t="shared" si="16"/>
        <v>511000</v>
      </c>
      <c r="AV42" s="22">
        <f t="shared" si="16"/>
        <v>511000</v>
      </c>
      <c r="AW42" s="22">
        <f t="shared" si="16"/>
        <v>511000</v>
      </c>
      <c r="AX42" s="22">
        <f t="shared" si="16"/>
        <v>511000</v>
      </c>
      <c r="AY42" s="22">
        <f t="shared" si="16"/>
        <v>511000</v>
      </c>
      <c r="AZ42" s="22">
        <f t="shared" si="16"/>
        <v>511000</v>
      </c>
      <c r="BA42" s="22">
        <f t="shared" si="16"/>
        <v>511000</v>
      </c>
      <c r="BB42" s="22">
        <f t="shared" si="16"/>
        <v>511000</v>
      </c>
      <c r="BC42" s="22">
        <f t="shared" si="16"/>
        <v>511000</v>
      </c>
      <c r="BD42" s="22">
        <f t="shared" si="16"/>
        <v>511000</v>
      </c>
      <c r="BE42" s="22">
        <f t="shared" si="16"/>
        <v>511000</v>
      </c>
      <c r="BF42" s="22">
        <f t="shared" si="16"/>
        <v>511000</v>
      </c>
      <c r="BG42" s="22">
        <f t="shared" si="16"/>
        <v>511000</v>
      </c>
      <c r="BH42" s="22">
        <f t="shared" si="16"/>
        <v>511000</v>
      </c>
      <c r="BI42" s="22">
        <f t="shared" si="16"/>
        <v>511000</v>
      </c>
      <c r="BJ42" s="22">
        <f t="shared" si="16"/>
        <v>511000</v>
      </c>
      <c r="BK42" s="22">
        <f t="shared" si="16"/>
        <v>511000</v>
      </c>
      <c r="BL42" s="22">
        <f t="shared" si="16"/>
        <v>511000</v>
      </c>
      <c r="BM42" s="22">
        <f t="shared" si="16"/>
        <v>511000</v>
      </c>
      <c r="BN42" s="22">
        <f t="shared" si="16"/>
        <v>511000</v>
      </c>
      <c r="BO42" s="22">
        <f t="shared" si="16"/>
        <v>511000</v>
      </c>
      <c r="BP42" s="22">
        <f t="shared" si="16"/>
        <v>511000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v>70000</v>
      </c>
      <c r="AE43" s="22">
        <v>70000</v>
      </c>
      <c r="AF43" s="22">
        <v>70000</v>
      </c>
      <c r="AG43" s="22">
        <v>70000</v>
      </c>
      <c r="AH43" s="22">
        <v>70000</v>
      </c>
      <c r="AI43" s="22">
        <v>70000</v>
      </c>
      <c r="AJ43" s="22">
        <v>70000</v>
      </c>
      <c r="AK43" s="22">
        <v>70000</v>
      </c>
      <c r="AL43" s="22">
        <v>70000</v>
      </c>
      <c r="AM43" s="22">
        <v>70000</v>
      </c>
      <c r="AN43" s="22">
        <v>70000</v>
      </c>
      <c r="AO43" s="22">
        <v>70000</v>
      </c>
      <c r="AP43" s="22">
        <v>70000</v>
      </c>
      <c r="AQ43" s="22">
        <v>70000</v>
      </c>
      <c r="AR43" s="22">
        <v>70000</v>
      </c>
      <c r="AS43" s="22">
        <v>70000</v>
      </c>
      <c r="AT43" s="22">
        <v>70000</v>
      </c>
      <c r="AU43" s="22">
        <v>70000</v>
      </c>
      <c r="AV43" s="22">
        <v>70000</v>
      </c>
      <c r="AW43" s="22">
        <v>70000</v>
      </c>
      <c r="AX43" s="22">
        <v>70000</v>
      </c>
      <c r="AY43" s="22">
        <v>70000</v>
      </c>
      <c r="AZ43" s="22">
        <v>70000</v>
      </c>
      <c r="BA43" s="22">
        <v>70000</v>
      </c>
      <c r="BB43" s="22">
        <v>70000</v>
      </c>
      <c r="BC43" s="22">
        <v>70000</v>
      </c>
      <c r="BD43" s="22">
        <v>70000</v>
      </c>
      <c r="BE43" s="22">
        <v>70000</v>
      </c>
      <c r="BF43" s="22">
        <v>70000</v>
      </c>
      <c r="BG43" s="22">
        <v>70000</v>
      </c>
      <c r="BH43" s="22">
        <v>70000</v>
      </c>
      <c r="BI43" s="22">
        <v>70000</v>
      </c>
      <c r="BJ43" s="22">
        <v>70000</v>
      </c>
      <c r="BK43" s="22">
        <v>70000</v>
      </c>
      <c r="BL43" s="22">
        <v>70000</v>
      </c>
      <c r="BM43" s="22">
        <v>70000</v>
      </c>
      <c r="BN43" s="22">
        <v>70000</v>
      </c>
      <c r="BO43" s="22">
        <v>70000</v>
      </c>
      <c r="BP43" s="22">
        <v>70000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(((AD41*Constants!$H$41)+('Activity data'!AD42*Constants!$H$43)+('Activity data'!AD43*Constants!$H$42))/Constants!$H$44)</f>
        <v>3920134.304167225</v>
      </c>
      <c r="AE45" s="22">
        <f>(((AE41*Constants!$H$41)+('Activity data'!AE42*Constants!$H$43)+('Activity data'!AE43*Constants!$H$42))/Constants!$H$44)</f>
        <v>3937484.7895993576</v>
      </c>
      <c r="AF45" s="22">
        <f>(((AF41*Constants!$H$41)+('Activity data'!AF42*Constants!$H$43)+('Activity data'!AF43*Constants!$H$42))/Constants!$H$44)</f>
        <v>3950143.2625643872</v>
      </c>
      <c r="AG45" s="22">
        <f>(((AG41*Constants!$H$41)+('Activity data'!AG42*Constants!$H$43)+('Activity data'!AG43*Constants!$H$42))/Constants!$H$44)</f>
        <v>3959813.0577784264</v>
      </c>
      <c r="AH45" s="22">
        <f>(((AH41*Constants!$H$41)+('Activity data'!AH42*Constants!$H$43)+('Activity data'!AH43*Constants!$H$42))/Constants!$H$44)</f>
        <v>3966408.1706559453</v>
      </c>
      <c r="AI45" s="22">
        <f>(((AI41*Constants!$H$41)+('Activity data'!AI42*Constants!$H$43)+('Activity data'!AI43*Constants!$H$42))/Constants!$H$44)</f>
        <v>3970555.7916687359</v>
      </c>
      <c r="AJ45" s="22">
        <f>(((AJ41*Constants!$H$41)+('Activity data'!AJ42*Constants!$H$43)+('Activity data'!AJ43*Constants!$H$42))/Constants!$H$44)</f>
        <v>3976732.7695989283</v>
      </c>
      <c r="AK45" s="22">
        <f>(((AK41*Constants!$H$41)+('Activity data'!AK42*Constants!$H$43)+('Activity data'!AK43*Constants!$H$42))/Constants!$H$44)</f>
        <v>3982031.1057371725</v>
      </c>
      <c r="AL45" s="22">
        <f>(((AL41*Constants!$H$41)+('Activity data'!AL42*Constants!$H$43)+('Activity data'!AL43*Constants!$H$42))/Constants!$H$44)</f>
        <v>3986515.0800901917</v>
      </c>
      <c r="AM45" s="22">
        <f>(((AM41*Constants!$H$41)+('Activity data'!AM42*Constants!$H$43)+('Activity data'!AM43*Constants!$H$42))/Constants!$H$44)</f>
        <v>3947018.8264209945</v>
      </c>
      <c r="AN45" s="22">
        <f>(((AN41*Constants!$H$41)+('Activity data'!AN42*Constants!$H$43)+('Activity data'!AN43*Constants!$H$42))/Constants!$H$44)</f>
        <v>3958432.2995338808</v>
      </c>
      <c r="AO45" s="22">
        <f>(((AO41*Constants!$H$41)+('Activity data'!AO42*Constants!$H$43)+('Activity data'!AO43*Constants!$H$42))/Constants!$H$44)</f>
        <v>3969211.9723182302</v>
      </c>
      <c r="AP45" s="22">
        <f>(((AP41*Constants!$H$41)+('Activity data'!AP42*Constants!$H$43)+('Activity data'!AP43*Constants!$H$42))/Constants!$H$44)</f>
        <v>3979927.118776049</v>
      </c>
      <c r="AQ45" s="22">
        <f>(((AQ41*Constants!$H$41)+('Activity data'!AQ42*Constants!$H$43)+('Activity data'!AQ43*Constants!$H$42))/Constants!$H$44)</f>
        <v>3990107.8053316893</v>
      </c>
      <c r="AR45" s="22">
        <f>(((AR41*Constants!$H$41)+('Activity data'!AR42*Constants!$H$43)+('Activity data'!AR43*Constants!$H$42))/Constants!$H$44)</f>
        <v>4000568.5270241727</v>
      </c>
      <c r="AS45" s="22">
        <f>(((AS41*Constants!$H$41)+('Activity data'!AS42*Constants!$H$43)+('Activity data'!AS43*Constants!$H$42))/Constants!$H$44)</f>
        <v>4012801.6768469419</v>
      </c>
      <c r="AT45" s="22">
        <f>(((AT41*Constants!$H$41)+('Activity data'!AT42*Constants!$H$43)+('Activity data'!AT43*Constants!$H$42))/Constants!$H$44)</f>
        <v>4024707.9005303485</v>
      </c>
      <c r="AU45" s="22">
        <f>(((AU41*Constants!$H$41)+('Activity data'!AU42*Constants!$H$43)+('Activity data'!AU43*Constants!$H$42))/Constants!$H$44)</f>
        <v>4036973.0709061394</v>
      </c>
      <c r="AV45" s="22">
        <f>(((AV41*Constants!$H$41)+('Activity data'!AV42*Constants!$H$43)+('Activity data'!AV43*Constants!$H$42))/Constants!$H$44)</f>
        <v>4049422.8677673806</v>
      </c>
      <c r="AW45" s="22">
        <f>(((AW41*Constants!$H$41)+('Activity data'!AW42*Constants!$H$43)+('Activity data'!AW43*Constants!$H$42))/Constants!$H$44)</f>
        <v>4062079.7962541147</v>
      </c>
      <c r="AX45" s="22">
        <f>(((AX41*Constants!$H$41)+('Activity data'!AX42*Constants!$H$43)+('Activity data'!AX43*Constants!$H$42))/Constants!$H$44)</f>
        <v>4076988.3436570023</v>
      </c>
      <c r="AY45" s="22">
        <f>(((AY41*Constants!$H$41)+('Activity data'!AY42*Constants!$H$43)+('Activity data'!AY43*Constants!$H$42))/Constants!$H$44)</f>
        <v>4090906.222677554</v>
      </c>
      <c r="AZ45" s="22">
        <f>(((AZ41*Constants!$H$41)+('Activity data'!AZ42*Constants!$H$43)+('Activity data'!AZ43*Constants!$H$42))/Constants!$H$44)</f>
        <v>4106048.4687209227</v>
      </c>
      <c r="BA45" s="22">
        <f>(((BA41*Constants!$H$41)+('Activity data'!BA42*Constants!$H$43)+('Activity data'!BA43*Constants!$H$42))/Constants!$H$44)</f>
        <v>4121886.7159052612</v>
      </c>
      <c r="BB45" s="22">
        <f>(((BB41*Constants!$H$41)+('Activity data'!BB42*Constants!$H$43)+('Activity data'!BB43*Constants!$H$42))/Constants!$H$44)</f>
        <v>4138429.2583534829</v>
      </c>
      <c r="BC45" s="22">
        <f>(((BC41*Constants!$H$41)+('Activity data'!BC42*Constants!$H$43)+('Activity data'!BC43*Constants!$H$42))/Constants!$H$44)</f>
        <v>4155065.2799427337</v>
      </c>
      <c r="BD45" s="22">
        <f>(((BD41*Constants!$H$41)+('Activity data'!BD42*Constants!$H$43)+('Activity data'!BD43*Constants!$H$42))/Constants!$H$44)</f>
        <v>4171999.3363020108</v>
      </c>
      <c r="BE45" s="22">
        <f>(((BE41*Constants!$H$41)+('Activity data'!BE42*Constants!$H$43)+('Activity data'!BE43*Constants!$H$42))/Constants!$H$44)</f>
        <v>4188783.1089474377</v>
      </c>
      <c r="BF45" s="22">
        <f>(((BF41*Constants!$H$41)+('Activity data'!BF42*Constants!$H$43)+('Activity data'!BF43*Constants!$H$42))/Constants!$H$44)</f>
        <v>4205840.4637684859</v>
      </c>
      <c r="BG45" s="22">
        <f>(((BG41*Constants!$H$41)+('Activity data'!BG42*Constants!$H$43)+('Activity data'!BG43*Constants!$H$42))/Constants!$H$44)</f>
        <v>4223499.8878022246</v>
      </c>
      <c r="BH45" s="22">
        <f>(((BH41*Constants!$H$41)+('Activity data'!BH42*Constants!$H$43)+('Activity data'!BH43*Constants!$H$42))/Constants!$H$44)</f>
        <v>4241427.5865087435</v>
      </c>
      <c r="BI45" s="22">
        <f>(((BI41*Constants!$H$41)+('Activity data'!BI42*Constants!$H$43)+('Activity data'!BI43*Constants!$H$42))/Constants!$H$44)</f>
        <v>4259644.6069775419</v>
      </c>
      <c r="BJ45" s="22">
        <f>(((BJ41*Constants!$H$41)+('Activity data'!BJ42*Constants!$H$43)+('Activity data'!BJ43*Constants!$H$42))/Constants!$H$44)</f>
        <v>4278073.4316870011</v>
      </c>
      <c r="BK45" s="22">
        <f>(((BK41*Constants!$H$41)+('Activity data'!BK42*Constants!$H$43)+('Activity data'!BK43*Constants!$H$42))/Constants!$H$44)</f>
        <v>4296780.9431594238</v>
      </c>
      <c r="BL45" s="22">
        <f>(((BL41*Constants!$H$41)+('Activity data'!BL42*Constants!$H$43)+('Activity data'!BL43*Constants!$H$42))/Constants!$H$44)</f>
        <v>4316117.8629203914</v>
      </c>
      <c r="BM45" s="22">
        <f>(((BM41*Constants!$H$41)+('Activity data'!BM42*Constants!$H$43)+('Activity data'!BM43*Constants!$H$42))/Constants!$H$44)</f>
        <v>4335855.1341717467</v>
      </c>
      <c r="BN45" s="22">
        <f>(((BN41*Constants!$H$41)+('Activity data'!BN42*Constants!$H$43)+('Activity data'!BN43*Constants!$H$42))/Constants!$H$44)</f>
        <v>4355955.2246404812</v>
      </c>
      <c r="BO45" s="22">
        <f>(((BO41*Constants!$H$41)+('Activity data'!BO42*Constants!$H$43)+('Activity data'!BO43*Constants!$H$42))/Constants!$H$44)</f>
        <v>4375716.2660129992</v>
      </c>
      <c r="BP45" s="22">
        <f>(((BP41*Constants!$H$41)+('Activity data'!BP42*Constants!$H$43)+('Activity data'!BP43*Constants!$H$42))/Constants!$H$44)</f>
        <v>4395869.6696663443</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((Data!$AJ$45*'Activity data'!AD47)+Data!$AK$45)</f>
        <v>641039.33073872479</v>
      </c>
      <c r="AE46" s="22">
        <f>((Data!$AJ$45*'Activity data'!AE47)+Data!$AK$45)</f>
        <v>640873.5924858558</v>
      </c>
      <c r="AF46" s="22">
        <f>((Data!$AJ$45*'Activity data'!AF47)+Data!$AK$45)</f>
        <v>640752.6740711279</v>
      </c>
      <c r="AG46" s="22">
        <f>((Data!$AJ$45*'Activity data'!AG47)+Data!$AK$45)</f>
        <v>640660.30461145809</v>
      </c>
      <c r="AH46" s="22">
        <f>((Data!$AJ$45*'Activity data'!AH47)+Data!$AK$45)</f>
        <v>640597.3056544509</v>
      </c>
      <c r="AI46" s="22">
        <f>((Data!$AJ$45*'Activity data'!AI47)+Data!$AK$45)</f>
        <v>640557.68604479136</v>
      </c>
      <c r="AJ46" s="22">
        <f>((Data!$AJ$45*'Activity data'!AJ47)+Data!$AK$45)</f>
        <v>640498.68126742286</v>
      </c>
      <c r="AK46" s="22">
        <f>((Data!$AJ$45*'Activity data'!AK47)+Data!$AK$45)</f>
        <v>640448.06960136315</v>
      </c>
      <c r="AL46" s="22">
        <f>((Data!$AJ$45*'Activity data'!AL47)+Data!$AK$45)</f>
        <v>640405.23702021805</v>
      </c>
      <c r="AM46" s="22">
        <f>((Data!$AJ$45*'Activity data'!AM47)+Data!$AK$45)</f>
        <v>640782.51984055212</v>
      </c>
      <c r="AN46" s="22">
        <f>((Data!$AJ$45*'Activity data'!AN47)+Data!$AK$45)</f>
        <v>640673.49412479938</v>
      </c>
      <c r="AO46" s="22">
        <f>((Data!$AJ$45*'Activity data'!AO47)+Data!$AK$45)</f>
        <v>640570.52270415728</v>
      </c>
      <c r="AP46" s="22">
        <f>((Data!$AJ$45*'Activity data'!AP47)+Data!$AK$45)</f>
        <v>640468.16766284732</v>
      </c>
      <c r="AQ46" s="22">
        <f>((Data!$AJ$45*'Activity data'!AQ47)+Data!$AK$45)</f>
        <v>640370.91798016033</v>
      </c>
      <c r="AR46" s="22">
        <f>((Data!$AJ$45*'Activity data'!AR47)+Data!$AK$45)</f>
        <v>640270.99329829239</v>
      </c>
      <c r="AS46" s="22">
        <f>((Data!$AJ$45*'Activity data'!AS47)+Data!$AK$45)</f>
        <v>640154.13772749936</v>
      </c>
      <c r="AT46" s="22">
        <f>((Data!$AJ$45*'Activity data'!AT47)+Data!$AK$45)</f>
        <v>640040.40507608303</v>
      </c>
      <c r="AU46" s="22">
        <f>((Data!$AJ$45*'Activity data'!AU47)+Data!$AK$45)</f>
        <v>639923.24363312661</v>
      </c>
      <c r="AV46" s="22">
        <f>((Data!$AJ$45*'Activity data'!AV47)+Data!$AK$45)</f>
        <v>639804.31856970827</v>
      </c>
      <c r="AW46" s="22">
        <f>((Data!$AJ$45*'Activity data'!AW47)+Data!$AK$45)</f>
        <v>639683.41490840819</v>
      </c>
      <c r="AX46" s="22">
        <f>((Data!$AJ$45*'Activity data'!AX47)+Data!$AK$45)</f>
        <v>639541.00295059674</v>
      </c>
      <c r="AY46" s="22">
        <f>((Data!$AJ$45*'Activity data'!AY47)+Data!$AK$45)</f>
        <v>639408.05422351183</v>
      </c>
      <c r="AZ46" s="22">
        <f>((Data!$AJ$45*'Activity data'!AZ47)+Data!$AK$45)</f>
        <v>639263.4098898673</v>
      </c>
      <c r="BA46" s="22">
        <f>((Data!$AJ$45*'Activity data'!BA47)+Data!$AK$45)</f>
        <v>639112.11709595053</v>
      </c>
      <c r="BB46" s="22">
        <f>((Data!$AJ$45*'Activity data'!BB47)+Data!$AK$45)</f>
        <v>638954.09661323251</v>
      </c>
      <c r="BC46" s="22">
        <f>((Data!$AJ$45*'Activity data'!BC47)+Data!$AK$45)</f>
        <v>638795.18318319169</v>
      </c>
      <c r="BD46" s="22">
        <f>((Data!$AJ$45*'Activity data'!BD47)+Data!$AK$45)</f>
        <v>638633.42281481752</v>
      </c>
      <c r="BE46" s="22">
        <f>((Data!$AJ$45*'Activity data'!BE47)+Data!$AK$45)</f>
        <v>638473.09801205143</v>
      </c>
      <c r="BF46" s="22">
        <f>((Data!$AJ$45*'Activity data'!BF47)+Data!$AK$45)</f>
        <v>638310.15985117608</v>
      </c>
      <c r="BG46" s="22">
        <f>((Data!$AJ$45*'Activity data'!BG47)+Data!$AK$45)</f>
        <v>638141.47050254245</v>
      </c>
      <c r="BH46" s="22">
        <f>((Data!$AJ$45*'Activity data'!BH47)+Data!$AK$45)</f>
        <v>637970.21849502937</v>
      </c>
      <c r="BI46" s="22">
        <f>((Data!$AJ$45*'Activity data'!BI47)+Data!$AK$45)</f>
        <v>637796.20277905487</v>
      </c>
      <c r="BJ46" s="22">
        <f>((Data!$AJ$45*'Activity data'!BJ47)+Data!$AK$45)</f>
        <v>637620.16383065074</v>
      </c>
      <c r="BK46" s="22">
        <f>((Data!$AJ$45*'Activity data'!BK47)+Data!$AK$45)</f>
        <v>637441.46276323136</v>
      </c>
      <c r="BL46" s="22">
        <f>((Data!$AJ$45*'Activity data'!BL47)+Data!$AK$45)</f>
        <v>637256.74935509148</v>
      </c>
      <c r="BM46" s="22">
        <f>((Data!$AJ$45*'Activity data'!BM47)+Data!$AK$45)</f>
        <v>637068.21164146985</v>
      </c>
      <c r="BN46" s="22">
        <f>((Data!$AJ$45*'Activity data'!BN47)+Data!$AK$45)</f>
        <v>636876.20814451727</v>
      </c>
      <c r="BO46" s="22">
        <f>((Data!$AJ$45*'Activity data'!BO47)+Data!$AK$45)</f>
        <v>636687.44336990826</v>
      </c>
      <c r="BP46" s="22">
        <f>((Data!$AJ$45*'Activity data'!BP47)+Data!$AK$45)</f>
        <v>636494.93060570152</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((Data!$AJ$46*'Activity data'!AD41)+Data!$AK$46)</f>
        <v>420412.44040319067</v>
      </c>
      <c r="AE47" s="22">
        <f>((Data!$AJ$46*'Activity data'!AE41)+Data!$AK$46)</f>
        <v>420290.53599937359</v>
      </c>
      <c r="AF47" s="22">
        <f>((Data!$AJ$46*'Activity data'!AF41)+Data!$AK$46)</f>
        <v>420201.59764626104</v>
      </c>
      <c r="AG47" s="22">
        <f>((Data!$AJ$46*'Activity data'!AG41)+Data!$AK$46)</f>
        <v>420133.65772462531</v>
      </c>
      <c r="AH47" s="22">
        <f>((Data!$AJ$46*'Activity data'!AH41)+Data!$AK$46)</f>
        <v>420087.32050215482</v>
      </c>
      <c r="AI47" s="22">
        <f>((Data!$AJ$46*'Activity data'!AI41)+Data!$AK$46)</f>
        <v>420058.17934245634</v>
      </c>
      <c r="AJ47" s="22">
        <f>((Data!$AJ$46*'Activity data'!AJ41)+Data!$AK$46)</f>
        <v>420014.77993355121</v>
      </c>
      <c r="AK47" s="22">
        <f>((Data!$AJ$46*'Activity data'!AK41)+Data!$AK$46)</f>
        <v>419977.55385646643</v>
      </c>
      <c r="AL47" s="22">
        <f>((Data!$AJ$46*'Activity data'!AL41)+Data!$AK$46)</f>
        <v>419946.04948027048</v>
      </c>
      <c r="AM47" s="22">
        <f>((Data!$AJ$46*'Activity data'!AM41)+Data!$AK$46)</f>
        <v>420223.54991536698</v>
      </c>
      <c r="AN47" s="22">
        <f>((Data!$AJ$46*'Activity data'!AN41)+Data!$AK$46)</f>
        <v>420143.35892355</v>
      </c>
      <c r="AO47" s="22">
        <f>((Data!$AJ$46*'Activity data'!AO41)+Data!$AK$46)</f>
        <v>420067.62100893894</v>
      </c>
      <c r="AP47" s="22">
        <f>((Data!$AJ$46*'Activity data'!AP41)+Data!$AK$46)</f>
        <v>419992.3364559008</v>
      </c>
      <c r="AQ47" s="22">
        <f>((Data!$AJ$46*'Activity data'!AQ41)+Data!$AK$46)</f>
        <v>419920.80701484455</v>
      </c>
      <c r="AR47" s="22">
        <f>((Data!$AJ$46*'Activity data'!AR41)+Data!$AK$46)</f>
        <v>419847.31004864111</v>
      </c>
      <c r="AS47" s="22">
        <f>((Data!$AJ$46*'Activity data'!AS41)+Data!$AK$46)</f>
        <v>419761.36001330736</v>
      </c>
      <c r="AT47" s="22">
        <f>((Data!$AJ$46*'Activity data'!AT41)+Data!$AK$46)</f>
        <v>419677.70695901581</v>
      </c>
      <c r="AU47" s="22">
        <f>((Data!$AJ$46*'Activity data'!AU41)+Data!$AK$46)</f>
        <v>419591.53194747365</v>
      </c>
      <c r="AV47" s="22">
        <f>((Data!$AJ$46*'Activity data'!AV41)+Data!$AK$46)</f>
        <v>419504.05975138152</v>
      </c>
      <c r="AW47" s="22">
        <f>((Data!$AJ$46*'Activity data'!AW41)+Data!$AK$46)</f>
        <v>419415.13224976399</v>
      </c>
      <c r="AX47" s="22">
        <f>((Data!$AJ$46*'Activity data'!AX41)+Data!$AK$46)</f>
        <v>419310.38488750503</v>
      </c>
      <c r="AY47" s="22">
        <f>((Data!$AJ$46*'Activity data'!AY41)+Data!$AK$46)</f>
        <v>419212.5979552007</v>
      </c>
      <c r="AZ47" s="22">
        <f>((Data!$AJ$46*'Activity data'!AZ41)+Data!$AK$46)</f>
        <v>419106.2086277327</v>
      </c>
      <c r="BA47" s="22">
        <f>((Data!$AJ$46*'Activity data'!BA41)+Data!$AK$46)</f>
        <v>418994.92920053354</v>
      </c>
      <c r="BB47" s="22">
        <f>((Data!$AJ$46*'Activity data'!BB41)+Data!$AK$46)</f>
        <v>418878.70139914681</v>
      </c>
      <c r="BC47" s="22">
        <f>((Data!$AJ$46*'Activity data'!BC41)+Data!$AK$46)</f>
        <v>418761.81681389076</v>
      </c>
      <c r="BD47" s="22">
        <f>((Data!$AJ$46*'Activity data'!BD41)+Data!$AK$46)</f>
        <v>418642.83823817549</v>
      </c>
      <c r="BE47" s="22">
        <f>((Data!$AJ$46*'Activity data'!BE41)+Data!$AK$46)</f>
        <v>418524.91555490851</v>
      </c>
      <c r="BF47" s="22">
        <f>((Data!$AJ$46*'Activity data'!BF41)+Data!$AK$46)</f>
        <v>418405.07068496005</v>
      </c>
      <c r="BG47" s="22">
        <f>((Data!$AJ$46*'Activity data'!BG41)+Data!$AK$46)</f>
        <v>418280.99568043021</v>
      </c>
      <c r="BH47" s="22">
        <f>((Data!$AJ$46*'Activity data'!BH41)+Data!$AK$46)</f>
        <v>418155.03577970125</v>
      </c>
      <c r="BI47" s="22">
        <f>((Data!$AJ$46*'Activity data'!BI41)+Data!$AK$46)</f>
        <v>418027.04310605192</v>
      </c>
      <c r="BJ47" s="22">
        <f>((Data!$AJ$46*'Activity data'!BJ41)+Data!$AK$46)</f>
        <v>417897.56229711178</v>
      </c>
      <c r="BK47" s="22">
        <f>((Data!$AJ$46*'Activity data'!BK41)+Data!$AK$46)</f>
        <v>417766.12343669095</v>
      </c>
      <c r="BL47" s="22">
        <f>((Data!$AJ$46*'Activity data'!BL41)+Data!$AK$46)</f>
        <v>417630.26235751016</v>
      </c>
      <c r="BM47" s="22">
        <f>((Data!$AJ$46*'Activity data'!BM41)+Data!$AK$46)</f>
        <v>417491.58841122297</v>
      </c>
      <c r="BN47" s="22">
        <f>((Data!$AJ$46*'Activity data'!BN41)+Data!$AK$46)</f>
        <v>417350.36529934837</v>
      </c>
      <c r="BO47" s="22">
        <f>((Data!$AJ$46*'Activity data'!BO41)+Data!$AK$46)</f>
        <v>417211.52434433618</v>
      </c>
      <c r="BP47" s="22">
        <f>((Data!$AJ$46*'Activity data'!BP41)+Data!$AK$46)</f>
        <v>417069.92665435479</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7">H47*0.05*0.33*0.8*0.5</f>
        <v>2268.3474000000001</v>
      </c>
      <c r="I48" s="22">
        <f t="shared" si="17"/>
        <v>2409.2310000000002</v>
      </c>
      <c r="J48" s="22">
        <f t="shared" si="17"/>
        <v>2293.6650000000004</v>
      </c>
      <c r="K48" s="22">
        <f t="shared" si="17"/>
        <v>2695.8294000000005</v>
      </c>
      <c r="L48" s="22">
        <f t="shared" si="17"/>
        <v>2475.4356000000002</v>
      </c>
      <c r="M48" s="22">
        <f t="shared" si="17"/>
        <v>2451.8406</v>
      </c>
      <c r="N48" s="22">
        <f t="shared" si="17"/>
        <v>2739.5544000000004</v>
      </c>
      <c r="O48" s="22">
        <f t="shared" si="17"/>
        <v>2685.6324000000004</v>
      </c>
      <c r="P48" s="22">
        <f t="shared" si="17"/>
        <v>2742.4386000000009</v>
      </c>
      <c r="Q48" s="22">
        <f t="shared" si="17"/>
        <v>2726.0970000000002</v>
      </c>
      <c r="R48" s="22">
        <f t="shared" si="17"/>
        <v>2745.1578000000009</v>
      </c>
      <c r="S48" s="22">
        <f t="shared" si="17"/>
        <v>2612.3658000000005</v>
      </c>
      <c r="T48" s="22">
        <f t="shared" si="17"/>
        <v>3148.6752000000006</v>
      </c>
      <c r="U48" s="22">
        <f t="shared" si="17"/>
        <v>2777.4582000000009</v>
      </c>
      <c r="V48" s="22">
        <f t="shared" si="17"/>
        <v>2821.9686000000006</v>
      </c>
      <c r="W48" s="22">
        <f t="shared" si="17"/>
        <v>2291.9160000000002</v>
      </c>
      <c r="X48" s="22">
        <f t="shared" si="17"/>
        <v>2829.5454000000004</v>
      </c>
      <c r="Y48" s="22">
        <f t="shared" si="17"/>
        <v>2900.5680000000002</v>
      </c>
      <c r="Z48" s="22">
        <f t="shared" si="17"/>
        <v>2799.2118000000005</v>
      </c>
      <c r="AA48" s="22">
        <f t="shared" si="17"/>
        <v>2994.9282000000003</v>
      </c>
      <c r="AB48" s="22">
        <f t="shared" si="17"/>
        <v>2607</v>
      </c>
      <c r="AC48" s="22">
        <f t="shared" si="17"/>
        <v>2765.4</v>
      </c>
      <c r="AD48" s="22">
        <f t="shared" ref="AD48:AI48" si="18">AD47*0.05*0.33*0.8*0.5</f>
        <v>2774.7221066610591</v>
      </c>
      <c r="AE48" s="22">
        <f t="shared" si="18"/>
        <v>2773.9175375958662</v>
      </c>
      <c r="AF48" s="22">
        <f t="shared" si="18"/>
        <v>2773.3305444653233</v>
      </c>
      <c r="AG48" s="22">
        <f t="shared" si="18"/>
        <v>2772.8821409825277</v>
      </c>
      <c r="AH48" s="22">
        <f t="shared" si="18"/>
        <v>2772.576315314222</v>
      </c>
      <c r="AI48" s="22">
        <f t="shared" si="18"/>
        <v>2772.3839836602124</v>
      </c>
      <c r="AJ48" s="22">
        <f t="shared" si="17"/>
        <v>2772.0975475614387</v>
      </c>
      <c r="AK48" s="22">
        <f t="shared" si="17"/>
        <v>2771.851855452679</v>
      </c>
      <c r="AL48" s="22">
        <f t="shared" si="17"/>
        <v>2771.6439265697859</v>
      </c>
      <c r="AM48" s="22">
        <f t="shared" si="17"/>
        <v>2773.4754294414229</v>
      </c>
      <c r="AN48" s="22">
        <f t="shared" ref="AN48:BP48" si="19">AN47*0.05*0.33*0.8*0.5</f>
        <v>2772.9461688954307</v>
      </c>
      <c r="AO48" s="22">
        <f t="shared" si="19"/>
        <v>2772.4462986589974</v>
      </c>
      <c r="AP48" s="22">
        <f t="shared" si="19"/>
        <v>2771.9494206089457</v>
      </c>
      <c r="AQ48" s="22">
        <f t="shared" si="19"/>
        <v>2771.4773262979747</v>
      </c>
      <c r="AR48" s="22">
        <f t="shared" si="19"/>
        <v>2770.9922463210319</v>
      </c>
      <c r="AS48" s="22">
        <f t="shared" si="19"/>
        <v>2770.4249760878292</v>
      </c>
      <c r="AT48" s="22">
        <f t="shared" si="19"/>
        <v>2769.8728659295048</v>
      </c>
      <c r="AU48" s="22">
        <f t="shared" si="19"/>
        <v>2769.3041108533271</v>
      </c>
      <c r="AV48" s="22">
        <f t="shared" si="19"/>
        <v>2768.7267943591187</v>
      </c>
      <c r="AW48" s="22">
        <f t="shared" si="19"/>
        <v>2768.1398728484428</v>
      </c>
      <c r="AX48" s="22">
        <f t="shared" si="19"/>
        <v>2767.4485402575338</v>
      </c>
      <c r="AY48" s="22">
        <f t="shared" si="19"/>
        <v>2766.8031465043255</v>
      </c>
      <c r="AZ48" s="22">
        <f t="shared" si="19"/>
        <v>2766.1009769430361</v>
      </c>
      <c r="BA48" s="22">
        <f t="shared" si="19"/>
        <v>2765.3665327235221</v>
      </c>
      <c r="BB48" s="22">
        <f t="shared" si="19"/>
        <v>2764.5994292343694</v>
      </c>
      <c r="BC48" s="22">
        <f t="shared" si="19"/>
        <v>2763.8279909716794</v>
      </c>
      <c r="BD48" s="22">
        <f t="shared" si="19"/>
        <v>2763.0427323719591</v>
      </c>
      <c r="BE48" s="22">
        <f t="shared" si="19"/>
        <v>2762.2644426623965</v>
      </c>
      <c r="BF48" s="22">
        <f t="shared" si="19"/>
        <v>2761.473466520737</v>
      </c>
      <c r="BG48" s="22">
        <f t="shared" si="19"/>
        <v>2760.6545714908398</v>
      </c>
      <c r="BH48" s="22">
        <f t="shared" si="19"/>
        <v>2759.8232361460286</v>
      </c>
      <c r="BI48" s="22">
        <f t="shared" si="19"/>
        <v>2758.9784844999431</v>
      </c>
      <c r="BJ48" s="22">
        <f t="shared" si="19"/>
        <v>2758.123911160938</v>
      </c>
      <c r="BK48" s="22">
        <f t="shared" si="19"/>
        <v>2757.2564146821605</v>
      </c>
      <c r="BL48" s="22">
        <f t="shared" si="19"/>
        <v>2756.3597315595675</v>
      </c>
      <c r="BM48" s="22">
        <f t="shared" si="19"/>
        <v>2755.4444835140721</v>
      </c>
      <c r="BN48" s="22">
        <f t="shared" si="19"/>
        <v>2754.5124109756998</v>
      </c>
      <c r="BO48" s="22">
        <f t="shared" si="19"/>
        <v>2753.5960606726194</v>
      </c>
      <c r="BP48" s="22">
        <f t="shared" si="19"/>
        <v>2752.6615159187422</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Constants!A112</f>
        <v>3C Aggregated and non-CO2 emissions on land</v>
      </c>
      <c r="B50" t="str">
        <f>Constants!B112</f>
        <v>3C4 Direct N2O from managed soils (N2O)</v>
      </c>
      <c r="C50" t="s">
        <v>409</v>
      </c>
      <c r="D50" t="str">
        <f>Constants!D97</f>
        <v xml:space="preserve"> - TMR</v>
      </c>
      <c r="E50" t="str">
        <f>C50&amp;D50</f>
        <v>MM N available - TMR</v>
      </c>
      <c r="F50" t="s">
        <v>407</v>
      </c>
      <c r="H50" s="22">
        <f>((H5*Constants!$H45*Constants!$H63*(1-Constants!$H81))+(H5*Constants!$H45*Constants!$H97))</f>
        <v>16768553.295054734</v>
      </c>
      <c r="I50" s="22">
        <f>((I5*Constants!$H45*Constants!$H63*(1-Constants!$H81))+(I5*Constants!$H45*Constants!$H97))</f>
        <v>19304960.418965299</v>
      </c>
      <c r="J50" s="22">
        <f>((J5*Constants!$H45*Constants!$H63*(1-Constants!$H81))+(J5*Constants!$H45*Constants!$H97))</f>
        <v>16701288.624605378</v>
      </c>
      <c r="K50" s="22">
        <f>((K5*Constants!$H45*Constants!$H63*(1-Constants!$H81))+(K5*Constants!$H45*Constants!$H97))</f>
        <v>17713281.812601872</v>
      </c>
      <c r="L50" s="22">
        <f>((L5*Constants!$H45*Constants!$H63*(1-Constants!$H81))+(L5*Constants!$H45*Constants!$H97))</f>
        <v>16432229.94280795</v>
      </c>
      <c r="M50" s="22">
        <f>((M5*Constants!$H45*Constants!$H63*(1-Constants!$H81))+(M5*Constants!$H45*Constants!$H97))</f>
        <v>17578752.471703161</v>
      </c>
      <c r="N50" s="22">
        <f>((N5*Constants!$H45*Constants!$H63*(1-Constants!$H81))+(N5*Constants!$H45*Constants!$H97))</f>
        <v>17646017.142152518</v>
      </c>
      <c r="O50" s="22">
        <f>((O5*Constants!$H45*Constants!$H63*(1-Constants!$H81))+(O5*Constants!$H45*Constants!$H97))</f>
        <v>17011915.361174878</v>
      </c>
      <c r="P50" s="22">
        <f>((P5*Constants!$H45*Constants!$H63*(1-Constants!$H81))+(P5*Constants!$H45*Constants!$H97))</f>
        <v>16810121.349826809</v>
      </c>
      <c r="Q50" s="22">
        <f>((Q5*Constants!$H45*Constants!$H63*(1-Constants!$H81))+(Q5*Constants!$H45*Constants!$H97))</f>
        <v>16512342.921095951</v>
      </c>
      <c r="R50" s="22">
        <f>((R5*Constants!$H45*Constants!$H63*(1-Constants!$H81))+(R5*Constants!$H45*Constants!$H97))</f>
        <v>21261682.124508936</v>
      </c>
      <c r="S50" s="22">
        <f>((S5*Constants!$H45*Constants!$H63*(1-Constants!$H81))+(S5*Constants!$H45*Constants!$H97))</f>
        <v>21194417.454059578</v>
      </c>
      <c r="T50" s="22">
        <f>((T5*Constants!$H45*Constants!$H63*(1-Constants!$H81))+(T5*Constants!$H45*Constants!$H97))</f>
        <v>18481912.934478231</v>
      </c>
      <c r="U50" s="22">
        <f>((U5*Constants!$H45*Constants!$H63*(1-Constants!$H81))+(U5*Constants!$H45*Constants!$H97))</f>
        <v>16810121.349826809</v>
      </c>
      <c r="V50" s="22">
        <f>((V5*Constants!$H45*Constants!$H63*(1-Constants!$H81))+(V5*Constants!$H45*Constants!$H97))</f>
        <v>16230435.931459881</v>
      </c>
      <c r="W50" s="22">
        <f>((W5*Constants!$H45*Constants!$H63*(1-Constants!$H81))+(W5*Constants!$H45*Constants!$H97))</f>
        <v>17376958.460355092</v>
      </c>
      <c r="X50" s="22">
        <f>((X5*Constants!$H45*Constants!$H63*(1-Constants!$H81))+(X5*Constants!$H45*Constants!$H97))</f>
        <v>16999067.053336237</v>
      </c>
      <c r="Y50" s="22">
        <f>((Y5*Constants!$H45*Constants!$H63*(1-Constants!$H81))+(Y5*Constants!$H45*Constants!$H97))</f>
        <v>16877386.020276166</v>
      </c>
      <c r="Z50" s="22">
        <f>((Z5*Constants!$H45*Constants!$H63*(1-Constants!$H81))+(Z5*Constants!$H45*Constants!$H97))</f>
        <v>20669148.398303367</v>
      </c>
      <c r="AA50" s="22">
        <f>((AA5*Constants!$H45*Constants!$H63*(1-Constants!$H81))+(AA5*Constants!$H45*Constants!$H97))</f>
        <v>21181569.146220937</v>
      </c>
      <c r="AB50" s="22">
        <f>((AB5*Constants!$H45*Constants!$H63*(1-Constants!$H81))+(AB5*Constants!$H45*Constants!$H97))</f>
        <v>21181569.146220937</v>
      </c>
      <c r="AC50" s="22">
        <f>((AC5*Constants!$H45*Constants!$H63*(1-Constants!$H81))+(AC5*Constants!$H45*Constants!$H97))</f>
        <v>20412938.024344582</v>
      </c>
      <c r="AD50" s="22">
        <f>((AD5*Constants!$H45*Constants!$H63*(1-Constants!$H81))+(AD5*Constants!$H45*Constants!$H97))</f>
        <v>20309325.430004541</v>
      </c>
      <c r="AE50" s="22">
        <f>((AE5*Constants!$H45*Constants!$H63*(1-Constants!$H81))+(AE5*Constants!$H45*Constants!$H97))</f>
        <v>20445820.40927314</v>
      </c>
      <c r="AF50" s="22">
        <f>((AF5*Constants!$H45*Constants!$H63*(1-Constants!$H81))+(AF5*Constants!$H45*Constants!$H97))</f>
        <v>20545119.386870366</v>
      </c>
      <c r="AG50" s="22">
        <f>((AG5*Constants!$H45*Constants!$H63*(1-Constants!$H81))+(AG5*Constants!$H45*Constants!$H97))</f>
        <v>20604105.925743084</v>
      </c>
      <c r="AH50" s="22">
        <f>((AH5*Constants!$H45*Constants!$H63*(1-Constants!$H81))+(AH5*Constants!$H45*Constants!$H97))</f>
        <v>20632400.333010837</v>
      </c>
      <c r="AI50" s="22">
        <f>((AI5*Constants!$H45*Constants!$H63*(1-Constants!$H81))+(AI5*Constants!$H45*Constants!$H97))</f>
        <v>20704232.757628985</v>
      </c>
      <c r="AJ50" s="22">
        <f>((AJ5*Constants!$H45*Constants!$H63*(1-Constants!$H81))+(AJ5*Constants!$H45*Constants!$H97))</f>
        <v>20767812.323175449</v>
      </c>
      <c r="AK50" s="22">
        <f>((AK5*Constants!$H45*Constants!$H63*(1-Constants!$H81))+(AK5*Constants!$H45*Constants!$H97))</f>
        <v>20824043.972735349</v>
      </c>
      <c r="AL50" s="22">
        <f>((AL5*Constants!$H45*Constants!$H63*(1-Constants!$H81))+(AL5*Constants!$H45*Constants!$H97))</f>
        <v>20170520.12427789</v>
      </c>
      <c r="AM50" s="22">
        <f>((AM5*Constants!$H45*Constants!$H63*(1-Constants!$H81))+(AM5*Constants!$H45*Constants!$H97))</f>
        <v>20314326.976486705</v>
      </c>
      <c r="AN50" s="22">
        <f>((AN5*Constants!$H45*Constants!$H63*(1-Constants!$H81))+(AN5*Constants!$H45*Constants!$H97))</f>
        <v>20453584.64575823</v>
      </c>
      <c r="AO50" s="22">
        <f>((AO5*Constants!$H45*Constants!$H63*(1-Constants!$H81))+(AO5*Constants!$H45*Constants!$H97))</f>
        <v>20597251.814960584</v>
      </c>
      <c r="AP50" s="22">
        <f>((AP5*Constants!$H45*Constants!$H63*(1-Constants!$H81))+(AP5*Constants!$H45*Constants!$H97))</f>
        <v>20737269.697991654</v>
      </c>
      <c r="AQ50" s="22">
        <f>((AQ5*Constants!$H45*Constants!$H63*(1-Constants!$H81))+(AQ5*Constants!$H45*Constants!$H97))</f>
        <v>20886691.847121876</v>
      </c>
      <c r="AR50" s="22">
        <f>((AR5*Constants!$H45*Constants!$H63*(1-Constants!$H81))+(AR5*Constants!$H45*Constants!$H97))</f>
        <v>21058166.991412032</v>
      </c>
      <c r="AS50" s="22">
        <f>((AS5*Constants!$H45*Constants!$H63*(1-Constants!$H81))+(AS5*Constants!$H45*Constants!$H97))</f>
        <v>21229337.115546655</v>
      </c>
      <c r="AT50" s="22">
        <f>((AT5*Constants!$H45*Constants!$H63*(1-Constants!$H81))+(AT5*Constants!$H45*Constants!$H97))</f>
        <v>21411445.691334542</v>
      </c>
      <c r="AU50" s="22">
        <f>((AU5*Constants!$H45*Constants!$H63*(1-Constants!$H81))+(AU5*Constants!$H45*Constants!$H97))</f>
        <v>21601841.996085387</v>
      </c>
      <c r="AV50" s="22">
        <f>((AV5*Constants!$H45*Constants!$H63*(1-Constants!$H81))+(AV5*Constants!$H45*Constants!$H97))</f>
        <v>21800865.665627658</v>
      </c>
      <c r="AW50" s="22">
        <f>((AW5*Constants!$H45*Constants!$H63*(1-Constants!$H81))+(AW5*Constants!$H45*Constants!$H97))</f>
        <v>22035402.591295112</v>
      </c>
      <c r="AX50" s="22">
        <f>((AX5*Constants!$H45*Constants!$H63*(1-Constants!$H81))+(AX5*Constants!$H45*Constants!$H97))</f>
        <v>22258059.230565876</v>
      </c>
      <c r="AY50" s="22">
        <f>((AY5*Constants!$H45*Constants!$H63*(1-Constants!$H81))+(AY5*Constants!$H45*Constants!$H97))</f>
        <v>22508909.241638113</v>
      </c>
      <c r="AZ50" s="22">
        <f>((AZ5*Constants!$H45*Constants!$H63*(1-Constants!$H81))+(AZ5*Constants!$H45*Constants!$H97))</f>
        <v>22779390.803156521</v>
      </c>
      <c r="BA50" s="22">
        <f>((BA5*Constants!$H45*Constants!$H63*(1-Constants!$H81))+(BA5*Constants!$H45*Constants!$H97))</f>
        <v>23070209.132415961</v>
      </c>
      <c r="BB50" s="22">
        <f>((BB5*Constants!$H45*Constants!$H63*(1-Constants!$H81))+(BB5*Constants!$H45*Constants!$H97))</f>
        <v>23360999.592053473</v>
      </c>
      <c r="BC50" s="22">
        <f>((BC5*Constants!$H45*Constants!$H63*(1-Constants!$H81))+(BC5*Constants!$H45*Constants!$H97))</f>
        <v>23665231.924891014</v>
      </c>
      <c r="BD50" s="22">
        <f>((BD5*Constants!$H45*Constants!$H63*(1-Constants!$H81))+(BD5*Constants!$H45*Constants!$H97))</f>
        <v>23974405.089828722</v>
      </c>
      <c r="BE50" s="22">
        <f>((BE5*Constants!$H45*Constants!$H63*(1-Constants!$H81))+(BE5*Constants!$H45*Constants!$H97))</f>
        <v>24297072.540327094</v>
      </c>
      <c r="BF50" s="22">
        <f>((BF5*Constants!$H45*Constants!$H63*(1-Constants!$H81))+(BF5*Constants!$H45*Constants!$H97))</f>
        <v>24640722.058452941</v>
      </c>
      <c r="BG50" s="22">
        <f>((BG5*Constants!$H45*Constants!$H63*(1-Constants!$H81))+(BG5*Constants!$H45*Constants!$H97))</f>
        <v>24990535.647536948</v>
      </c>
      <c r="BH50" s="22">
        <f>((BH5*Constants!$H45*Constants!$H63*(1-Constants!$H81))+(BH5*Constants!$H45*Constants!$H97))</f>
        <v>25355974.286369205</v>
      </c>
      <c r="BI50" s="22">
        <f>((BI5*Constants!$H45*Constants!$H63*(1-Constants!$H81))+(BI5*Constants!$H45*Constants!$H97))</f>
        <v>25735987.962020926</v>
      </c>
      <c r="BJ50" s="22">
        <f>((BJ5*Constants!$H45*Constants!$H63*(1-Constants!$H81))+(BJ5*Constants!$H45*Constants!$H97))</f>
        <v>26132557.339500133</v>
      </c>
      <c r="BK50" s="22">
        <f>((BK5*Constants!$H45*Constants!$H63*(1-Constants!$H81))+(BK5*Constants!$H45*Constants!$H97))</f>
        <v>26554978.002106927</v>
      </c>
      <c r="BL50" s="22">
        <f>((BL5*Constants!$H45*Constants!$H63*(1-Constants!$H81))+(BL5*Constants!$H45*Constants!$H97))</f>
        <v>26989840.786879677</v>
      </c>
      <c r="BM50" s="22">
        <f>((BM5*Constants!$H45*Constants!$H63*(1-Constants!$H81))+(BM5*Constants!$H45*Constants!$H97))</f>
        <v>27446272.865235336</v>
      </c>
      <c r="BN50" s="22">
        <f>((BN5*Constants!$H45*Constants!$H63*(1-Constants!$H81))+(BN5*Constants!$H45*Constants!$H97))</f>
        <v>27907001.612865087</v>
      </c>
      <c r="BO50" s="22">
        <f>((BO5*Constants!$H45*Constants!$H63*(1-Constants!$H81))+(BO5*Constants!$H45*Constants!$H97))</f>
        <v>28390971.903983012</v>
      </c>
      <c r="BP50" s="22">
        <f>((BP5*Constants!$H45*Constants!$H63*(1-Constants!$H81))+(BP5*Constants!$H45*Constants!$H97))</f>
        <v>28900172.310693253</v>
      </c>
    </row>
    <row r="51" spans="1:72" x14ac:dyDescent="0.25">
      <c r="A51" t="str">
        <f t="shared" ref="A51:A65" si="20">A50</f>
        <v>3C Aggregated and non-CO2 emissions on land</v>
      </c>
      <c r="B51" t="str">
        <f t="shared" ref="B51:B65" si="21">B50</f>
        <v>3C4 Direct N2O from managed soils (N2O)</v>
      </c>
      <c r="C51" t="s">
        <v>409</v>
      </c>
      <c r="D51" t="str">
        <f>Constants!D98</f>
        <v xml:space="preserve"> - Pasture</v>
      </c>
      <c r="E51" t="str">
        <f t="shared" ref="E51" si="22">C51&amp;D51</f>
        <v>MM N available - Pasture</v>
      </c>
      <c r="F51" t="str">
        <f>F50</f>
        <v>kg N</v>
      </c>
      <c r="H51" s="22">
        <f>((H6*Constants!$H46*Constants!$H64*(1-Constants!$H82))+(H6*Constants!$H46*Constants!$H98))</f>
        <v>48497097.884958483</v>
      </c>
      <c r="I51" s="22">
        <f>((I6*Constants!$H46*Constants!$H64*(1-Constants!$H82))+(I6*Constants!$H46*Constants!$H98))</f>
        <v>55832756.626650497</v>
      </c>
      <c r="J51" s="22">
        <f>((J6*Constants!$H46*Constants!$H64*(1-Constants!$H82))+(J6*Constants!$H46*Constants!$H98))</f>
        <v>48302558.663262829</v>
      </c>
      <c r="K51" s="22">
        <f>((K6*Constants!$H46*Constants!$H64*(1-Constants!$H82))+(K6*Constants!$H46*Constants!$H98))</f>
        <v>51229390.324504077</v>
      </c>
      <c r="L51" s="22">
        <f>((L6*Constants!$H46*Constants!$H64*(1-Constants!$H82))+(L6*Constants!$H46*Constants!$H98))</f>
        <v>47524401.776480258</v>
      </c>
      <c r="M51" s="22">
        <f>((M6*Constants!$H46*Constants!$H64*(1-Constants!$H82))+(M6*Constants!$H46*Constants!$H98))</f>
        <v>50840311.881112777</v>
      </c>
      <c r="N51" s="22">
        <f>((N6*Constants!$H46*Constants!$H64*(1-Constants!$H82))+(N6*Constants!$H46*Constants!$H98))</f>
        <v>51034851.102808431</v>
      </c>
      <c r="O51" s="22">
        <f>((O6*Constants!$H46*Constants!$H64*(1-Constants!$H82))+(O6*Constants!$H46*Constants!$H98))</f>
        <v>49200936.417385429</v>
      </c>
      <c r="P51" s="22">
        <f>((P6*Constants!$H46*Constants!$H64*(1-Constants!$H82))+(P6*Constants!$H46*Constants!$H98))</f>
        <v>48617318.752298489</v>
      </c>
      <c r="Q51" s="22">
        <f>((Q6*Constants!$H46*Constants!$H64*(1-Constants!$H82))+(Q6*Constants!$H46*Constants!$H98))</f>
        <v>47756100.175353706</v>
      </c>
      <c r="R51" s="22">
        <f>((R6*Constants!$H46*Constants!$H64*(1-Constants!$H82))+(R6*Constants!$H46*Constants!$H98))</f>
        <v>61491880.727437332</v>
      </c>
      <c r="S51" s="22">
        <f>((S6*Constants!$H46*Constants!$H64*(1-Constants!$H82))+(S6*Constants!$H46*Constants!$H98))</f>
        <v>61297341.505741686</v>
      </c>
      <c r="T51" s="22">
        <f>((T6*Constants!$H46*Constants!$H64*(1-Constants!$H82))+(T6*Constants!$H46*Constants!$H98))</f>
        <v>53452383.453318357</v>
      </c>
      <c r="U51" s="22">
        <f>((U6*Constants!$H46*Constants!$H64*(1-Constants!$H82))+(U6*Constants!$H46*Constants!$H98))</f>
        <v>48617318.752298489</v>
      </c>
      <c r="V51" s="22">
        <f>((V6*Constants!$H46*Constants!$H64*(1-Constants!$H82))+(V6*Constants!$H46*Constants!$H98))</f>
        <v>46940784.111393303</v>
      </c>
      <c r="W51" s="22">
        <f>((W6*Constants!$H46*Constants!$H64*(1-Constants!$H82))+(W6*Constants!$H46*Constants!$H98))</f>
        <v>50256694.216025844</v>
      </c>
      <c r="X51" s="22">
        <f>((X6*Constants!$H46*Constants!$H64*(1-Constants!$H82))+(X6*Constants!$H46*Constants!$H98))</f>
        <v>49163777.240207598</v>
      </c>
      <c r="Y51" s="22">
        <f>((Y6*Constants!$H46*Constants!$H64*(1-Constants!$H82))+(Y6*Constants!$H46*Constants!$H98))</f>
        <v>48811857.973994136</v>
      </c>
      <c r="Z51" s="22">
        <f>((Z6*Constants!$H46*Constants!$H64*(1-Constants!$H82))+(Z6*Constants!$H46*Constants!$H98))</f>
        <v>59778186.909354329</v>
      </c>
      <c r="AA51" s="22">
        <f>((AA6*Constants!$H46*Constants!$H64*(1-Constants!$H82))+(AA6*Constants!$H46*Constants!$H98))</f>
        <v>61260182.328563854</v>
      </c>
      <c r="AB51" s="22">
        <f>((AB6*Constants!$H46*Constants!$H64*(1-Constants!$H82))+(AB6*Constants!$H46*Constants!$H98))</f>
        <v>61260182.328563854</v>
      </c>
      <c r="AC51" s="22">
        <f>((AC6*Constants!$H46*Constants!$H64*(1-Constants!$H82))+(AC6*Constants!$H46*Constants!$H98))</f>
        <v>59037189.199749559</v>
      </c>
      <c r="AD51" s="22">
        <f>((AD6*Constants!$H46*Constants!$H64*(1-Constants!$H82))+(AD6*Constants!$H46*Constants!$H98))</f>
        <v>59383873.796130493</v>
      </c>
      <c r="AE51" s="22">
        <f>((AE6*Constants!$H46*Constants!$H64*(1-Constants!$H82))+(AE6*Constants!$H46*Constants!$H98))</f>
        <v>59782981.124959685</v>
      </c>
      <c r="AF51" s="22">
        <f>((AF6*Constants!$H46*Constants!$H64*(1-Constants!$H82))+(AF6*Constants!$H46*Constants!$H98))</f>
        <v>60073328.432360008</v>
      </c>
      <c r="AG51" s="22">
        <f>((AG6*Constants!$H46*Constants!$H64*(1-Constants!$H82))+(AG6*Constants!$H46*Constants!$H98))</f>
        <v>60245803.347499862</v>
      </c>
      <c r="AH51" s="22">
        <f>((AH6*Constants!$H46*Constants!$H64*(1-Constants!$H82))+(AH6*Constants!$H46*Constants!$H98))</f>
        <v>60328535.367138594</v>
      </c>
      <c r="AI51" s="22">
        <f>((AI6*Constants!$H46*Constants!$H64*(1-Constants!$H82))+(AI6*Constants!$H46*Constants!$H98))</f>
        <v>60538571.276637189</v>
      </c>
      <c r="AJ51" s="22">
        <f>((AJ6*Constants!$H46*Constants!$H64*(1-Constants!$H82))+(AJ6*Constants!$H46*Constants!$H98))</f>
        <v>60724476.067489892</v>
      </c>
      <c r="AK51" s="22">
        <f>((AK6*Constants!$H46*Constants!$H64*(1-Constants!$H82))+(AK6*Constants!$H46*Constants!$H98))</f>
        <v>60888895.766820699</v>
      </c>
      <c r="AL51" s="22">
        <f>((AL6*Constants!$H46*Constants!$H64*(1-Constants!$H82))+(AL6*Constants!$H46*Constants!$H98))</f>
        <v>58978011.140282393</v>
      </c>
      <c r="AM51" s="22">
        <f>((AM6*Constants!$H46*Constants!$H64*(1-Constants!$H82))+(AM6*Constants!$H46*Constants!$H98))</f>
        <v>59398498.171819672</v>
      </c>
      <c r="AN51" s="22">
        <f>((AN6*Constants!$H46*Constants!$H64*(1-Constants!$H82))+(AN6*Constants!$H46*Constants!$H98))</f>
        <v>59805683.525447726</v>
      </c>
      <c r="AO51" s="22">
        <f>((AO6*Constants!$H46*Constants!$H64*(1-Constants!$H82))+(AO6*Constants!$H46*Constants!$H98))</f>
        <v>60225762.127957851</v>
      </c>
      <c r="AP51" s="22">
        <f>((AP6*Constants!$H46*Constants!$H64*(1-Constants!$H82))+(AP6*Constants!$H46*Constants!$H98))</f>
        <v>60635170.324393287</v>
      </c>
      <c r="AQ51" s="22">
        <f>((AQ6*Constants!$H46*Constants!$H64*(1-Constants!$H82))+(AQ6*Constants!$H46*Constants!$H98))</f>
        <v>61072076.319960549</v>
      </c>
      <c r="AR51" s="22">
        <f>((AR6*Constants!$H46*Constants!$H64*(1-Constants!$H82))+(AR6*Constants!$H46*Constants!$H98))</f>
        <v>61573464.628636532</v>
      </c>
      <c r="AS51" s="22">
        <f>((AS6*Constants!$H46*Constants!$H64*(1-Constants!$H82))+(AS6*Constants!$H46*Constants!$H98))</f>
        <v>62073961.067295253</v>
      </c>
      <c r="AT51" s="22">
        <f>((AT6*Constants!$H46*Constants!$H64*(1-Constants!$H82))+(AT6*Constants!$H46*Constants!$H98))</f>
        <v>62606441.218792759</v>
      </c>
      <c r="AU51" s="22">
        <f>((AU6*Constants!$H46*Constants!$H64*(1-Constants!$H82))+(AU6*Constants!$H46*Constants!$H98))</f>
        <v>63163154.447478831</v>
      </c>
      <c r="AV51" s="22">
        <f>((AV6*Constants!$H46*Constants!$H64*(1-Constants!$H82))+(AV6*Constants!$H46*Constants!$H98))</f>
        <v>63745093.838586345</v>
      </c>
      <c r="AW51" s="22">
        <f>((AW6*Constants!$H46*Constants!$H64*(1-Constants!$H82))+(AW6*Constants!$H46*Constants!$H98))</f>
        <v>64430872.952342212</v>
      </c>
      <c r="AX51" s="22">
        <f>((AX6*Constants!$H46*Constants!$H64*(1-Constants!$H82))+(AX6*Constants!$H46*Constants!$H98))</f>
        <v>65081914.456004933</v>
      </c>
      <c r="AY51" s="22">
        <f>((AY6*Constants!$H46*Constants!$H64*(1-Constants!$H82))+(AY6*Constants!$H46*Constants!$H98))</f>
        <v>65815392.554556847</v>
      </c>
      <c r="AZ51" s="22">
        <f>((AZ6*Constants!$H46*Constants!$H64*(1-Constants!$H82))+(AZ6*Constants!$H46*Constants!$H98))</f>
        <v>66606272.732667506</v>
      </c>
      <c r="BA51" s="22">
        <f>((BA6*Constants!$H46*Constants!$H64*(1-Constants!$H82))+(BA6*Constants!$H46*Constants!$H98))</f>
        <v>67456617.025089443</v>
      </c>
      <c r="BB51" s="22">
        <f>((BB6*Constants!$H46*Constants!$H64*(1-Constants!$H82))+(BB6*Constants!$H46*Constants!$H98))</f>
        <v>68306879.827551663</v>
      </c>
      <c r="BC51" s="22">
        <f>((BC6*Constants!$H46*Constants!$H64*(1-Constants!$H82))+(BC6*Constants!$H46*Constants!$H98))</f>
        <v>69196446.274265647</v>
      </c>
      <c r="BD51" s="22">
        <f>((BD6*Constants!$H46*Constants!$H64*(1-Constants!$H82))+(BD6*Constants!$H46*Constants!$H98))</f>
        <v>70100459.569590881</v>
      </c>
      <c r="BE51" s="22">
        <f>((BE6*Constants!$H46*Constants!$H64*(1-Constants!$H82))+(BE6*Constants!$H46*Constants!$H98))</f>
        <v>71043929.76137805</v>
      </c>
      <c r="BF51" s="22">
        <f>((BF6*Constants!$H46*Constants!$H64*(1-Constants!$H82))+(BF6*Constants!$H46*Constants!$H98))</f>
        <v>72048750.905478552</v>
      </c>
      <c r="BG51" s="22">
        <f>((BG6*Constants!$H46*Constants!$H64*(1-Constants!$H82))+(BG6*Constants!$H46*Constants!$H98))</f>
        <v>73071595.612848595</v>
      </c>
      <c r="BH51" s="22">
        <f>((BH6*Constants!$H46*Constants!$H64*(1-Constants!$H82))+(BH6*Constants!$H46*Constants!$H98))</f>
        <v>74140127.508870274</v>
      </c>
      <c r="BI51" s="22">
        <f>((BI6*Constants!$H46*Constants!$H64*(1-Constants!$H82))+(BI6*Constants!$H46*Constants!$H98))</f>
        <v>75251276.386437938</v>
      </c>
      <c r="BJ51" s="22">
        <f>((BJ6*Constants!$H46*Constants!$H64*(1-Constants!$H82))+(BJ6*Constants!$H46*Constants!$H98))</f>
        <v>76410833.652128458</v>
      </c>
      <c r="BK51" s="22">
        <f>((BK6*Constants!$H46*Constants!$H64*(1-Constants!$H82))+(BK6*Constants!$H46*Constants!$H98))</f>
        <v>77645979.319746733</v>
      </c>
      <c r="BL51" s="22">
        <f>((BL6*Constants!$H46*Constants!$H64*(1-Constants!$H82))+(BL6*Constants!$H46*Constants!$H98))</f>
        <v>78917505.388821751</v>
      </c>
      <c r="BM51" s="22">
        <f>((BM6*Constants!$H46*Constants!$H64*(1-Constants!$H82))+(BM6*Constants!$H46*Constants!$H98))</f>
        <v>80252099.4417357</v>
      </c>
      <c r="BN51" s="22">
        <f>((BN6*Constants!$H46*Constants!$H64*(1-Constants!$H82))+(BN6*Constants!$H46*Constants!$H98))</f>
        <v>81599256.829990104</v>
      </c>
      <c r="BO51" s="22">
        <f>((BO6*Constants!$H46*Constants!$H64*(1-Constants!$H82))+(BO6*Constants!$H46*Constants!$H98))</f>
        <v>83014371.811916783</v>
      </c>
      <c r="BP51" s="22">
        <f>((BP6*Constants!$H46*Constants!$H64*(1-Constants!$H82))+(BP6*Constants!$H46*Constants!$H98))</f>
        <v>84503258.914210483</v>
      </c>
    </row>
    <row r="52" spans="1:72" x14ac:dyDescent="0.25">
      <c r="A52" t="str">
        <f t="shared" si="20"/>
        <v>3C Aggregated and non-CO2 emissions on land</v>
      </c>
      <c r="B52" t="str">
        <f t="shared" si="21"/>
        <v>3C4 Direct N2O from managed soils (N2O)</v>
      </c>
      <c r="C52" t="s">
        <v>409</v>
      </c>
      <c r="D52" t="str">
        <f>Constants!D99</f>
        <v xml:space="preserve"> - Non-lactating</v>
      </c>
      <c r="E52" t="str">
        <f t="shared" ref="E52:E66" si="23">C52&amp;D52</f>
        <v>MM N available - Non-lactating</v>
      </c>
      <c r="F52" t="str">
        <f t="shared" ref="F52:F66" si="24">F51</f>
        <v>kg N</v>
      </c>
      <c r="H52" s="22">
        <f>((H7*Constants!$H47*Constants!$H65*(1-Constants!$H83))+(H7*Constants!$H47*Constants!$H99))</f>
        <v>3062615.1790069034</v>
      </c>
      <c r="I52" s="22">
        <f>((I7*Constants!$H47*Constants!$H65*(1-Constants!$H83))+(I7*Constants!$H47*Constants!$H99))</f>
        <v>3481151.0311277835</v>
      </c>
      <c r="J52" s="22">
        <f>((J7*Constants!$H47*Constants!$H65*(1-Constants!$H83))+(J7*Constants!$H47*Constants!$H99))</f>
        <v>3011204.707020822</v>
      </c>
      <c r="K52" s="22">
        <f>((K7*Constants!$H47*Constants!$H65*(1-Constants!$H83))+(K7*Constants!$H47*Constants!$H99))</f>
        <v>3151320.9974138029</v>
      </c>
      <c r="L52" s="22">
        <f>((L7*Constants!$H47*Constants!$H65*(1-Constants!$H83))+(L7*Constants!$H47*Constants!$H99))</f>
        <v>2805562.8190765027</v>
      </c>
      <c r="M52" s="22">
        <f>((M7*Constants!$H47*Constants!$H65*(1-Constants!$H83))+(M7*Constants!$H47*Constants!$H99))</f>
        <v>3048500.0534416419</v>
      </c>
      <c r="N52" s="22">
        <f>((N7*Constants!$H47*Constants!$H65*(1-Constants!$H83))+(N7*Constants!$H47*Constants!$H99))</f>
        <v>3099910.5254277219</v>
      </c>
      <c r="O52" s="22">
        <f>((O7*Constants!$H47*Constants!$H65*(1-Constants!$H83))+(O7*Constants!$H47*Constants!$H99))</f>
        <v>2995276.5623975019</v>
      </c>
      <c r="P52" s="22">
        <f>((P7*Constants!$H47*Constants!$H65*(1-Constants!$H83))+(P7*Constants!$H47*Constants!$H99))</f>
        <v>2841045.1464392617</v>
      </c>
      <c r="Q52" s="22">
        <f>((Q7*Constants!$H47*Constants!$H65*(1-Constants!$H83))+(Q7*Constants!$H47*Constants!$H99))</f>
        <v>2993463.5433394425</v>
      </c>
      <c r="R52" s="22">
        <f>((R7*Constants!$H47*Constants!$H65*(1-Constants!$H83))+(R7*Constants!$H47*Constants!$H99))</f>
        <v>3709973.1399276629</v>
      </c>
      <c r="S52" s="22">
        <f>((S7*Constants!$H47*Constants!$H65*(1-Constants!$H83))+(S7*Constants!$H47*Constants!$H99))</f>
        <v>3658562.6679415829</v>
      </c>
      <c r="T52" s="22">
        <f>((T7*Constants!$H47*Constants!$H65*(1-Constants!$H83))+(T7*Constants!$H47*Constants!$H99))</f>
        <v>3358775.904416183</v>
      </c>
      <c r="U52" s="22">
        <f>((U7*Constants!$H47*Constants!$H65*(1-Constants!$H83))+(U7*Constants!$H47*Constants!$H99))</f>
        <v>2841045.1464392617</v>
      </c>
      <c r="V52" s="22">
        <f>((V7*Constants!$H47*Constants!$H65*(1-Constants!$H83))+(V7*Constants!$H47*Constants!$H99))</f>
        <v>2651331.4031182611</v>
      </c>
      <c r="W52" s="22">
        <f>((W7*Constants!$H47*Constants!$H65*(1-Constants!$H83))+(W7*Constants!$H47*Constants!$H99))</f>
        <v>2894268.6374834022</v>
      </c>
      <c r="X52" s="22">
        <f>((X7*Constants!$H47*Constants!$H65*(1-Constants!$H83))+(X7*Constants!$H47*Constants!$H99))</f>
        <v>2858786.3101206413</v>
      </c>
      <c r="Y52" s="22">
        <f>((Y7*Constants!$H47*Constants!$H65*(1-Constants!$H83))+(Y7*Constants!$H47*Constants!$H99))</f>
        <v>2892455.6184253423</v>
      </c>
      <c r="Z52" s="22">
        <f>((Z7*Constants!$H47*Constants!$H65*(1-Constants!$H83))+(Z7*Constants!$H47*Constants!$H99))</f>
        <v>3383769.1443298031</v>
      </c>
      <c r="AA52" s="22">
        <f>((AA7*Constants!$H47*Constants!$H65*(1-Constants!$H83))+(AA7*Constants!$H47*Constants!$H99))</f>
        <v>3522072.4156647222</v>
      </c>
      <c r="AB52" s="22">
        <f>((AB7*Constants!$H47*Constants!$H65*(1-Constants!$H83))+(AB7*Constants!$H47*Constants!$H99))</f>
        <v>3522072.4156647222</v>
      </c>
      <c r="AC52" s="22">
        <f>((AC7*Constants!$H47*Constants!$H65*(1-Constants!$H83))+(AC7*Constants!$H47*Constants!$H99))</f>
        <v>3314617.5086623426</v>
      </c>
      <c r="AD52" s="22">
        <f>((AD7*Constants!$H47*Constants!$H65*(1-Constants!$H83))+(AD7*Constants!$H47*Constants!$H99))</f>
        <v>3176702.4189236118</v>
      </c>
      <c r="AE52" s="22">
        <f>((AE7*Constants!$H47*Constants!$H65*(1-Constants!$H83))+(AE7*Constants!$H47*Constants!$H99))</f>
        <v>3198052.4106950229</v>
      </c>
      <c r="AF52" s="22">
        <f>((AF7*Constants!$H47*Constants!$H65*(1-Constants!$H83))+(AF7*Constants!$H47*Constants!$H99))</f>
        <v>3213584.3545509088</v>
      </c>
      <c r="AG52" s="22">
        <f>((AG7*Constants!$H47*Constants!$H65*(1-Constants!$H83))+(AG7*Constants!$H47*Constants!$H99))</f>
        <v>3222810.7900308408</v>
      </c>
      <c r="AH52" s="22">
        <f>((AH7*Constants!$H47*Constants!$H65*(1-Constants!$H83))+(AH7*Constants!$H47*Constants!$H99))</f>
        <v>3227236.4866064982</v>
      </c>
      <c r="AI52" s="22">
        <f>((AI7*Constants!$H47*Constants!$H65*(1-Constants!$H83))+(AI7*Constants!$H47*Constants!$H99))</f>
        <v>3238472.223501259</v>
      </c>
      <c r="AJ52" s="22">
        <f>((AJ7*Constants!$H47*Constants!$H65*(1-Constants!$H83))+(AJ7*Constants!$H47*Constants!$H99))</f>
        <v>3248417.0816090126</v>
      </c>
      <c r="AK52" s="22">
        <f>((AK7*Constants!$H47*Constants!$H65*(1-Constants!$H83))+(AK7*Constants!$H47*Constants!$H99))</f>
        <v>3257212.6084615719</v>
      </c>
      <c r="AL52" s="22">
        <f>((AL7*Constants!$H47*Constants!$H65*(1-Constants!$H83))+(AL7*Constants!$H47*Constants!$H99))</f>
        <v>3154991.0552458288</v>
      </c>
      <c r="AM52" s="22">
        <f>((AM7*Constants!$H47*Constants!$H65*(1-Constants!$H83))+(AM7*Constants!$H47*Constants!$H99))</f>
        <v>3177484.7405651165</v>
      </c>
      <c r="AN52" s="22">
        <f>((AN7*Constants!$H47*Constants!$H65*(1-Constants!$H83))+(AN7*Constants!$H47*Constants!$H99))</f>
        <v>3199266.8611162486</v>
      </c>
      <c r="AO52" s="22">
        <f>((AO7*Constants!$H47*Constants!$H65*(1-Constants!$H83))+(AO7*Constants!$H47*Constants!$H99))</f>
        <v>3221738.6977854641</v>
      </c>
      <c r="AP52" s="22">
        <f>((AP7*Constants!$H47*Constants!$H65*(1-Constants!$H83))+(AP7*Constants!$H47*Constants!$H99))</f>
        <v>3243639.7278935462</v>
      </c>
      <c r="AQ52" s="22">
        <f>((AQ7*Constants!$H47*Constants!$H65*(1-Constants!$H83))+(AQ7*Constants!$H47*Constants!$H99))</f>
        <v>3267011.7352119908</v>
      </c>
      <c r="AR52" s="22">
        <f>((AR7*Constants!$H47*Constants!$H65*(1-Constants!$H83))+(AR7*Constants!$H47*Constants!$H99))</f>
        <v>3293833.1827056156</v>
      </c>
      <c r="AS52" s="22">
        <f>((AS7*Constants!$H47*Constants!$H65*(1-Constants!$H83))+(AS7*Constants!$H47*Constants!$H99))</f>
        <v>3320606.9201820251</v>
      </c>
      <c r="AT52" s="22">
        <f>((AT7*Constants!$H47*Constants!$H65*(1-Constants!$H83))+(AT7*Constants!$H47*Constants!$H99))</f>
        <v>3349091.6059588082</v>
      </c>
      <c r="AU52" s="22">
        <f>((AU7*Constants!$H47*Constants!$H65*(1-Constants!$H83))+(AU7*Constants!$H47*Constants!$H99))</f>
        <v>3378872.6247297507</v>
      </c>
      <c r="AV52" s="22">
        <f>((AV7*Constants!$H47*Constants!$H65*(1-Constants!$H83))+(AV7*Constants!$H47*Constants!$H99))</f>
        <v>3410003.1009554132</v>
      </c>
      <c r="AW52" s="22">
        <f>((AW7*Constants!$H47*Constants!$H65*(1-Constants!$H83))+(AW7*Constants!$H47*Constants!$H99))</f>
        <v>3446688.4168543825</v>
      </c>
      <c r="AX52" s="22">
        <f>((AX7*Constants!$H47*Constants!$H65*(1-Constants!$H83))+(AX7*Constants!$H47*Constants!$H99))</f>
        <v>3481515.4664774034</v>
      </c>
      <c r="AY52" s="22">
        <f>((AY7*Constants!$H47*Constants!$H65*(1-Constants!$H83))+(AY7*Constants!$H47*Constants!$H99))</f>
        <v>3520752.4091176987</v>
      </c>
      <c r="AZ52" s="22">
        <f>((AZ7*Constants!$H47*Constants!$H65*(1-Constants!$H83))+(AZ7*Constants!$H47*Constants!$H99))</f>
        <v>3563060.0393593381</v>
      </c>
      <c r="BA52" s="22">
        <f>((BA7*Constants!$H47*Constants!$H65*(1-Constants!$H83))+(BA7*Constants!$H47*Constants!$H99))</f>
        <v>3608548.6644350346</v>
      </c>
      <c r="BB52" s="22">
        <f>((BB7*Constants!$H47*Constants!$H65*(1-Constants!$H83))+(BB7*Constants!$H47*Constants!$H99))</f>
        <v>3654032.9302573577</v>
      </c>
      <c r="BC52" s="22">
        <f>((BC7*Constants!$H47*Constants!$H65*(1-Constants!$H83))+(BC7*Constants!$H47*Constants!$H99))</f>
        <v>3701619.7194380555</v>
      </c>
      <c r="BD52" s="22">
        <f>((BD7*Constants!$H47*Constants!$H65*(1-Constants!$H83))+(BD7*Constants!$H47*Constants!$H99))</f>
        <v>3749979.3335625539</v>
      </c>
      <c r="BE52" s="22">
        <f>((BE7*Constants!$H47*Constants!$H65*(1-Constants!$H83))+(BE7*Constants!$H47*Constants!$H99))</f>
        <v>3800449.6691745752</v>
      </c>
      <c r="BF52" s="22">
        <f>((BF7*Constants!$H47*Constants!$H65*(1-Constants!$H83))+(BF7*Constants!$H47*Constants!$H99))</f>
        <v>3854201.9348150427</v>
      </c>
      <c r="BG52" s="22">
        <f>((BG7*Constants!$H47*Constants!$H65*(1-Constants!$H83))+(BG7*Constants!$H47*Constants!$H99))</f>
        <v>3908918.3594666356</v>
      </c>
      <c r="BH52" s="22">
        <f>((BH7*Constants!$H47*Constants!$H65*(1-Constants!$H83))+(BH7*Constants!$H47*Constants!$H99))</f>
        <v>3966078.7911091112</v>
      </c>
      <c r="BI52" s="22">
        <f>((BI7*Constants!$H47*Constants!$H65*(1-Constants!$H83))+(BI7*Constants!$H47*Constants!$H99))</f>
        <v>4025518.9909733282</v>
      </c>
      <c r="BJ52" s="22">
        <f>((BJ7*Constants!$H47*Constants!$H65*(1-Constants!$H83))+(BJ7*Constants!$H47*Constants!$H99))</f>
        <v>4087548.7666569669</v>
      </c>
      <c r="BK52" s="22">
        <f>((BK7*Constants!$H47*Constants!$H65*(1-Constants!$H83))+(BK7*Constants!$H47*Constants!$H99))</f>
        <v>4153622.0956471968</v>
      </c>
      <c r="BL52" s="22">
        <f>((BL7*Constants!$H47*Constants!$H65*(1-Constants!$H83))+(BL7*Constants!$H47*Constants!$H99))</f>
        <v>4221641.5709886365</v>
      </c>
      <c r="BM52" s="22">
        <f>((BM7*Constants!$H47*Constants!$H65*(1-Constants!$H83))+(BM7*Constants!$H47*Constants!$H99))</f>
        <v>4293034.8278638562</v>
      </c>
      <c r="BN52" s="22">
        <f>((BN7*Constants!$H47*Constants!$H65*(1-Constants!$H83))+(BN7*Constants!$H47*Constants!$H99))</f>
        <v>4365100.1523428652</v>
      </c>
      <c r="BO52" s="22">
        <f>((BO7*Constants!$H47*Constants!$H65*(1-Constants!$H83))+(BO7*Constants!$H47*Constants!$H99))</f>
        <v>4440800.8249122314</v>
      </c>
      <c r="BP52" s="22">
        <f>((BP7*Constants!$H47*Constants!$H65*(1-Constants!$H83))+(BP7*Constants!$H47*Constants!$H99))</f>
        <v>4520447.8899655864</v>
      </c>
    </row>
    <row r="53" spans="1:72" x14ac:dyDescent="0.25">
      <c r="A53" t="str">
        <f t="shared" si="20"/>
        <v>3C Aggregated and non-CO2 emissions on land</v>
      </c>
      <c r="B53" t="str">
        <f t="shared" si="21"/>
        <v>3C4 Direct N2O from managed soils (N2O)</v>
      </c>
      <c r="C53" t="s">
        <v>409</v>
      </c>
      <c r="D53" t="str">
        <f>Constants!D100</f>
        <v xml:space="preserve"> - Commercial cattle</v>
      </c>
      <c r="E53" t="str">
        <f t="shared" si="23"/>
        <v>MM N available - Commercial cattle</v>
      </c>
      <c r="F53" t="str">
        <f t="shared" si="24"/>
        <v>kg N</v>
      </c>
      <c r="H53" s="22">
        <f>((H8*Constants!$H48*Constants!$H66*(1-Constants!$H84))+(H8*Constants!$H48*Constants!$H100))</f>
        <v>29140148.242835071</v>
      </c>
      <c r="I53" s="22">
        <f>((I8*Constants!$H48*Constants!$H66*(1-Constants!$H84))+(I8*Constants!$H48*Constants!$H100))</f>
        <v>27882399.754625745</v>
      </c>
      <c r="J53" s="22">
        <f>((J8*Constants!$H48*Constants!$H66*(1-Constants!$H84))+(J8*Constants!$H48*Constants!$H100))</f>
        <v>27872269.031688493</v>
      </c>
      <c r="K53" s="22">
        <f>((K8*Constants!$H48*Constants!$H66*(1-Constants!$H84))+(K8*Constants!$H48*Constants!$H100))</f>
        <v>26075497.690151285</v>
      </c>
      <c r="L53" s="22">
        <f>((L8*Constants!$H48*Constants!$H66*(1-Constants!$H84))+(L8*Constants!$H48*Constants!$H100))</f>
        <v>26861590.495282121</v>
      </c>
      <c r="M53" s="22">
        <f>((M8*Constants!$H48*Constants!$H66*(1-Constants!$H84))+(M8*Constants!$H48*Constants!$H100))</f>
        <v>27472340.576832376</v>
      </c>
      <c r="N53" s="22">
        <f>((N8*Constants!$H48*Constants!$H66*(1-Constants!$H84))+(N8*Constants!$H48*Constants!$H100))</f>
        <v>28611982.788773268</v>
      </c>
      <c r="O53" s="22">
        <f>((O8*Constants!$H48*Constants!$H66*(1-Constants!$H84))+(O8*Constants!$H48*Constants!$H100))</f>
        <v>29695841.906059686</v>
      </c>
      <c r="P53" s="22">
        <f>((P8*Constants!$H48*Constants!$H66*(1-Constants!$H84))+(P8*Constants!$H48*Constants!$H100))</f>
        <v>29953042.580799885</v>
      </c>
      <c r="Q53" s="22">
        <f>((Q8*Constants!$H48*Constants!$H66*(1-Constants!$H84))+(Q8*Constants!$H48*Constants!$H100))</f>
        <v>29468349.46946881</v>
      </c>
      <c r="R53" s="22">
        <f>((R8*Constants!$H48*Constants!$H66*(1-Constants!$H84))+(R8*Constants!$H48*Constants!$H100))</f>
        <v>27466527.166201718</v>
      </c>
      <c r="S53" s="22">
        <f>((S8*Constants!$H48*Constants!$H66*(1-Constants!$H84))+(S8*Constants!$H48*Constants!$H100))</f>
        <v>27609254.946317643</v>
      </c>
      <c r="T53" s="22">
        <f>((T8*Constants!$H48*Constants!$H66*(1-Constants!$H84))+(T8*Constants!$H48*Constants!$H100))</f>
        <v>25732079.006278474</v>
      </c>
      <c r="U53" s="22">
        <f>((U8*Constants!$H48*Constants!$H66*(1-Constants!$H84))+(U8*Constants!$H48*Constants!$H100))</f>
        <v>26405152.269442696</v>
      </c>
      <c r="V53" s="22">
        <f>((V8*Constants!$H48*Constants!$H66*(1-Constants!$H84))+(V8*Constants!$H48*Constants!$H100))</f>
        <v>26648588.839601479</v>
      </c>
      <c r="W53" s="22">
        <f>((W8*Constants!$H48*Constants!$H66*(1-Constants!$H84))+(W8*Constants!$H48*Constants!$H100))</f>
        <v>26874627.923534695</v>
      </c>
      <c r="X53" s="22">
        <f>((X8*Constants!$H48*Constants!$H66*(1-Constants!$H84))+(X8*Constants!$H48*Constants!$H100))</f>
        <v>26262424.489326771</v>
      </c>
      <c r="Y53" s="22">
        <f>((Y8*Constants!$H48*Constants!$H66*(1-Constants!$H84))+(Y8*Constants!$H48*Constants!$H100))</f>
        <v>27031846.484560855</v>
      </c>
      <c r="Z53" s="22">
        <f>((Z8*Constants!$H48*Constants!$H66*(1-Constants!$H84))+(Z8*Constants!$H48*Constants!$H100))</f>
        <v>26280686.506655321</v>
      </c>
      <c r="AA53" s="22">
        <f>((AA8*Constants!$H48*Constants!$H66*(1-Constants!$H84))+(AA8*Constants!$H48*Constants!$H100))</f>
        <v>25839415.868110832</v>
      </c>
      <c r="AB53" s="22">
        <f>((AB8*Constants!$H48*Constants!$H66*(1-Constants!$H84))+(AB8*Constants!$H48*Constants!$H100))</f>
        <v>25758186.634461202</v>
      </c>
      <c r="AC53" s="22">
        <f>((AC8*Constants!$H48*Constants!$H66*(1-Constants!$H84))+(AC8*Constants!$H48*Constants!$H100))</f>
        <v>25665694.273928557</v>
      </c>
      <c r="AD53" s="22">
        <f>((AD8*Constants!$H48*Constants!$H66*(1-Constants!$H84))+(AD8*Constants!$H48*Constants!$H100))</f>
        <v>25039739.652604837</v>
      </c>
      <c r="AE53" s="22">
        <f>((AE8*Constants!$H48*Constants!$H66*(1-Constants!$H84))+(AE8*Constants!$H48*Constants!$H100))</f>
        <v>25177272.640869044</v>
      </c>
      <c r="AF53" s="22">
        <f>((AF8*Constants!$H48*Constants!$H66*(1-Constants!$H84))+(AF8*Constants!$H48*Constants!$H100))</f>
        <v>25149913.095837519</v>
      </c>
      <c r="AG53" s="22">
        <f>((AG8*Constants!$H48*Constants!$H66*(1-Constants!$H84))+(AG8*Constants!$H48*Constants!$H100))</f>
        <v>24955000.632128239</v>
      </c>
      <c r="AH53" s="22">
        <f>((AH8*Constants!$H48*Constants!$H66*(1-Constants!$H84))+(AH8*Constants!$H48*Constants!$H100))</f>
        <v>24633576.910132118</v>
      </c>
      <c r="AI53" s="22">
        <f>((AI8*Constants!$H48*Constants!$H66*(1-Constants!$H84))+(AI8*Constants!$H48*Constants!$H100))</f>
        <v>24447842.707201838</v>
      </c>
      <c r="AJ53" s="22">
        <f>((AJ8*Constants!$H48*Constants!$H66*(1-Constants!$H84))+(AJ8*Constants!$H48*Constants!$H100))</f>
        <v>24226467.685540684</v>
      </c>
      <c r="AK53" s="22">
        <f>((AK8*Constants!$H48*Constants!$H66*(1-Constants!$H84))+(AK8*Constants!$H48*Constants!$H100))</f>
        <v>23973168.502867501</v>
      </c>
      <c r="AL53" s="22">
        <f>((AL8*Constants!$H48*Constants!$H66*(1-Constants!$H84))+(AL8*Constants!$H48*Constants!$H100))</f>
        <v>21359925.931989972</v>
      </c>
      <c r="AM53" s="22">
        <f>((AM8*Constants!$H48*Constants!$H66*(1-Constants!$H84))+(AM8*Constants!$H48*Constants!$H100))</f>
        <v>21225267.995550852</v>
      </c>
      <c r="AN53" s="22">
        <f>((AN8*Constants!$H48*Constants!$H66*(1-Constants!$H84))+(AN8*Constants!$H48*Constants!$H100))</f>
        <v>21058630.583878331</v>
      </c>
      <c r="AO53" s="22">
        <f>((AO8*Constants!$H48*Constants!$H66*(1-Constants!$H84))+(AO8*Constants!$H48*Constants!$H100))</f>
        <v>20889234.31242279</v>
      </c>
      <c r="AP53" s="22">
        <f>((AP8*Constants!$H48*Constants!$H66*(1-Constants!$H84))+(AP8*Constants!$H48*Constants!$H100))</f>
        <v>20693753.069489207</v>
      </c>
      <c r="AQ53" s="22">
        <f>((AQ8*Constants!$H48*Constants!$H66*(1-Constants!$H84))+(AQ8*Constants!$H48*Constants!$H100))</f>
        <v>20512130.194146976</v>
      </c>
      <c r="AR53" s="22">
        <f>((AR8*Constants!$H48*Constants!$H66*(1-Constants!$H84))+(AR8*Constants!$H48*Constants!$H100))</f>
        <v>20417651.89345064</v>
      </c>
      <c r="AS53" s="22">
        <f>((AS8*Constants!$H48*Constants!$H66*(1-Constants!$H84))+(AS8*Constants!$H48*Constants!$H100))</f>
        <v>20304165.716690525</v>
      </c>
      <c r="AT53" s="22">
        <f>((AT8*Constants!$H48*Constants!$H66*(1-Constants!$H84))+(AT8*Constants!$H48*Constants!$H100))</f>
        <v>20203629.662281279</v>
      </c>
      <c r="AU53" s="22">
        <f>((AU8*Constants!$H48*Constants!$H66*(1-Constants!$H84))+(AU8*Constants!$H48*Constants!$H100))</f>
        <v>20107083.840550557</v>
      </c>
      <c r="AV53" s="22">
        <f>((AV8*Constants!$H48*Constants!$H66*(1-Constants!$H84))+(AV8*Constants!$H48*Constants!$H100))</f>
        <v>20014968.905262616</v>
      </c>
      <c r="AW53" s="22">
        <f>((AW8*Constants!$H48*Constants!$H66*(1-Constants!$H84))+(AW8*Constants!$H48*Constants!$H100))</f>
        <v>20019662.452604208</v>
      </c>
      <c r="AX53" s="22">
        <f>((AX8*Constants!$H48*Constants!$H66*(1-Constants!$H84))+(AX8*Constants!$H48*Constants!$H100))</f>
        <v>19972953.70399978</v>
      </c>
      <c r="AY53" s="22">
        <f>((AY8*Constants!$H48*Constants!$H66*(1-Constants!$H84))+(AY8*Constants!$H48*Constants!$H100))</f>
        <v>19971879.735446248</v>
      </c>
      <c r="AZ53" s="22">
        <f>((AZ8*Constants!$H48*Constants!$H66*(1-Constants!$H84))+(AZ8*Constants!$H48*Constants!$H100))</f>
        <v>19991905.650617182</v>
      </c>
      <c r="BA53" s="22">
        <f>((BA8*Constants!$H48*Constants!$H66*(1-Constants!$H84))+(BA8*Constants!$H48*Constants!$H100))</f>
        <v>20032408.801968716</v>
      </c>
      <c r="BB53" s="22">
        <f>((BB8*Constants!$H48*Constants!$H66*(1-Constants!$H84))+(BB8*Constants!$H48*Constants!$H100))</f>
        <v>20068921.970897306</v>
      </c>
      <c r="BC53" s="22">
        <f>((BC8*Constants!$H48*Constants!$H66*(1-Constants!$H84))+(BC8*Constants!$H48*Constants!$H100))</f>
        <v>20107370.043019269</v>
      </c>
      <c r="BD53" s="22">
        <f>((BD8*Constants!$H48*Constants!$H66*(1-Constants!$H84))+(BD8*Constants!$H48*Constants!$H100))</f>
        <v>20128659.506672397</v>
      </c>
      <c r="BE53" s="22">
        <f>((BE8*Constants!$H48*Constants!$H66*(1-Constants!$H84))+(BE8*Constants!$H48*Constants!$H100))</f>
        <v>20150184.863378346</v>
      </c>
      <c r="BF53" s="22">
        <f>((BF8*Constants!$H48*Constants!$H66*(1-Constants!$H84))+(BF8*Constants!$H48*Constants!$H100))</f>
        <v>20184795.665278852</v>
      </c>
      <c r="BG53" s="22">
        <f>((BG8*Constants!$H48*Constants!$H66*(1-Constants!$H84))+(BG8*Constants!$H48*Constants!$H100))</f>
        <v>20219964.318424977</v>
      </c>
      <c r="BH53" s="22">
        <f>((BH8*Constants!$H48*Constants!$H66*(1-Constants!$H84))+(BH8*Constants!$H48*Constants!$H100))</f>
        <v>20254187.820297964</v>
      </c>
      <c r="BI53" s="22">
        <f>((BI8*Constants!$H48*Constants!$H66*(1-Constants!$H84))+(BI8*Constants!$H48*Constants!$H100))</f>
        <v>20283844.691070721</v>
      </c>
      <c r="BJ53" s="22">
        <f>((BJ8*Constants!$H48*Constants!$H66*(1-Constants!$H84))+(BJ8*Constants!$H48*Constants!$H100))</f>
        <v>20311125.454754904</v>
      </c>
      <c r="BK53" s="22">
        <f>((BK8*Constants!$H48*Constants!$H66*(1-Constants!$H84))+(BK8*Constants!$H48*Constants!$H100))</f>
        <v>20349147.086782292</v>
      </c>
      <c r="BL53" s="22">
        <f>((BL8*Constants!$H48*Constants!$H66*(1-Constants!$H84))+(BL8*Constants!$H48*Constants!$H100))</f>
        <v>20389772.313421603</v>
      </c>
      <c r="BM53" s="22">
        <f>((BM8*Constants!$H48*Constants!$H66*(1-Constants!$H84))+(BM8*Constants!$H48*Constants!$H100))</f>
        <v>20429174.078341056</v>
      </c>
      <c r="BN53" s="22">
        <f>((BN8*Constants!$H48*Constants!$H66*(1-Constants!$H84))+(BN8*Constants!$H48*Constants!$H100))</f>
        <v>20439870.181092639</v>
      </c>
      <c r="BO53" s="22">
        <f>((BO8*Constants!$H48*Constants!$H66*(1-Constants!$H84))+(BO8*Constants!$H48*Constants!$H100))</f>
        <v>20449533.817188062</v>
      </c>
      <c r="BP53" s="22">
        <f>((BP8*Constants!$H48*Constants!$H66*(1-Constants!$H84))+(BP8*Constants!$H48*Constants!$H100))</f>
        <v>20458261.564856857</v>
      </c>
    </row>
    <row r="54" spans="1:72" x14ac:dyDescent="0.25">
      <c r="A54" t="str">
        <f t="shared" si="20"/>
        <v>3C Aggregated and non-CO2 emissions on land</v>
      </c>
      <c r="B54" t="str">
        <f t="shared" si="21"/>
        <v>3C4 Direct N2O from managed soils (N2O)</v>
      </c>
      <c r="C54" t="s">
        <v>409</v>
      </c>
      <c r="D54" t="str">
        <f>Constants!D101</f>
        <v xml:space="preserve"> - Subsistence cattle</v>
      </c>
      <c r="E54" t="str">
        <f t="shared" si="23"/>
        <v>MM N available - Subsistence cattle</v>
      </c>
      <c r="F54" t="str">
        <f t="shared" si="24"/>
        <v>kg N</v>
      </c>
      <c r="H54" s="22">
        <f>((H9*Constants!$H49*Constants!$H67*(1-Constants!$H85))+(H9*Constants!$H49*Constants!$H101))</f>
        <v>182411844.37290692</v>
      </c>
      <c r="I54" s="22">
        <f>((I9*Constants!$H49*Constants!$H67*(1-Constants!$H85))+(I9*Constants!$H49*Constants!$H101))</f>
        <v>196517505.44919503</v>
      </c>
      <c r="J54" s="22">
        <f>((J9*Constants!$H49*Constants!$H67*(1-Constants!$H85))+(J9*Constants!$H49*Constants!$H101))</f>
        <v>198441004.68687069</v>
      </c>
      <c r="K54" s="22">
        <f>((K9*Constants!$H49*Constants!$H67*(1-Constants!$H85))+(K9*Constants!$H49*Constants!$H101))</f>
        <v>198441004.68687063</v>
      </c>
      <c r="L54" s="22">
        <f>((L9*Constants!$H49*Constants!$H67*(1-Constants!$H85))+(L9*Constants!$H49*Constants!$H101))</f>
        <v>174397264.2159251</v>
      </c>
      <c r="M54" s="22">
        <f>((M9*Constants!$H49*Constants!$H67*(1-Constants!$H85))+(M9*Constants!$H49*Constants!$H101))</f>
        <v>172153181.77197015</v>
      </c>
      <c r="N54" s="22">
        <f>((N9*Constants!$H49*Constants!$H67*(1-Constants!$H85))+(N9*Constants!$H49*Constants!$H101))</f>
        <v>176320763.45360076</v>
      </c>
      <c r="O54" s="22">
        <f>((O9*Constants!$H49*Constants!$H67*(1-Constants!$H85))+(O9*Constants!$H49*Constants!$H101))</f>
        <v>181450094.75406912</v>
      </c>
      <c r="P54" s="22">
        <f>((P9*Constants!$H49*Constants!$H67*(1-Constants!$H85))+(P9*Constants!$H49*Constants!$H101))</f>
        <v>189464674.91105106</v>
      </c>
      <c r="Q54" s="22">
        <f>((Q9*Constants!$H49*Constants!$H67*(1-Constants!$H85))+(Q9*Constants!$H49*Constants!$H101))</f>
        <v>196196922.24291572</v>
      </c>
      <c r="R54" s="22">
        <f>((R9*Constants!$H49*Constants!$H67*(1-Constants!$H85))+(R9*Constants!$H49*Constants!$H101))</f>
        <v>201646836.74966344</v>
      </c>
      <c r="S54" s="22">
        <f>((S9*Constants!$H49*Constants!$H67*(1-Constants!$H85))+(S9*Constants!$H49*Constants!$H101))</f>
        <v>197479255.06803286</v>
      </c>
      <c r="T54" s="22">
        <f>((T9*Constants!$H49*Constants!$H67*(1-Constants!$H85))+(T9*Constants!$H49*Constants!$H101))</f>
        <v>213187832.17571726</v>
      </c>
      <c r="U54" s="22">
        <f>((U9*Constants!$H49*Constants!$H67*(1-Constants!$H85))+(U9*Constants!$H49*Constants!$H101))</f>
        <v>212867248.96943805</v>
      </c>
      <c r="V54" s="22">
        <f>((V9*Constants!$H49*Constants!$H67*(1-Constants!$H85))+(V9*Constants!$H49*Constants!$H101))</f>
        <v>208379084.08152822</v>
      </c>
      <c r="W54" s="22">
        <f>((W9*Constants!$H49*Constants!$H67*(1-Constants!$H85))+(W9*Constants!$H49*Constants!$H101))</f>
        <v>205814418.43129396</v>
      </c>
      <c r="X54" s="22">
        <f>((X9*Constants!$H49*Constants!$H67*(1-Constants!$H85))+(X9*Constants!$H49*Constants!$H101))</f>
        <v>210623166.5254831</v>
      </c>
      <c r="Y54" s="22">
        <f>((Y9*Constants!$H49*Constants!$H67*(1-Constants!$H85))+(Y9*Constants!$H49*Constants!$H101))</f>
        <v>217675997.06362709</v>
      </c>
      <c r="Z54" s="22">
        <f>((Z9*Constants!$H49*Constants!$H67*(1-Constants!$H85))+(Z9*Constants!$H49*Constants!$H101))</f>
        <v>221843578.74525771</v>
      </c>
      <c r="AA54" s="22">
        <f>((AA9*Constants!$H49*Constants!$H67*(1-Constants!$H85))+(AA9*Constants!$H49*Constants!$H101))</f>
        <v>221202412.33269918</v>
      </c>
      <c r="AB54" s="22">
        <f>((AB9*Constants!$H49*Constants!$H67*(1-Constants!$H85))+(AB9*Constants!$H49*Constants!$H101))</f>
        <v>218637746.68246496</v>
      </c>
      <c r="AC54" s="22">
        <f>((AC9*Constants!$H49*Constants!$H67*(1-Constants!$H85))+(AC9*Constants!$H49*Constants!$H101))</f>
        <v>217996580.2699064</v>
      </c>
      <c r="AD54" s="22">
        <f>((AD9*Constants!$H49*Constants!$H67*(1-Constants!$H85))+(AD9*Constants!$H49*Constants!$H101))</f>
        <v>239008769.29010969</v>
      </c>
      <c r="AE54" s="22">
        <f>((AE9*Constants!$H49*Constants!$H67*(1-Constants!$H85))+(AE9*Constants!$H49*Constants!$H101))</f>
        <v>240321546.12876189</v>
      </c>
      <c r="AF54" s="22">
        <f>((AF9*Constants!$H49*Constants!$H67*(1-Constants!$H85))+(AF9*Constants!$H49*Constants!$H101))</f>
        <v>240060394.40446103</v>
      </c>
      <c r="AG54" s="22">
        <f>((AG9*Constants!$H49*Constants!$H67*(1-Constants!$H85))+(AG9*Constants!$H49*Constants!$H101))</f>
        <v>238199920.2654812</v>
      </c>
      <c r="AH54" s="22">
        <f>((AH9*Constants!$H49*Constants!$H67*(1-Constants!$H85))+(AH9*Constants!$H49*Constants!$H101))</f>
        <v>235131873.66113296</v>
      </c>
      <c r="AI54" s="22">
        <f>((AI9*Constants!$H49*Constants!$H67*(1-Constants!$H85))+(AI9*Constants!$H49*Constants!$H101))</f>
        <v>233359007.65400469</v>
      </c>
      <c r="AJ54" s="22">
        <f>((AJ9*Constants!$H49*Constants!$H67*(1-Constants!$H85))+(AJ9*Constants!$H49*Constants!$H101))</f>
        <v>231245943.69196379</v>
      </c>
      <c r="AK54" s="22">
        <f>((AK9*Constants!$H49*Constants!$H67*(1-Constants!$H85))+(AK9*Constants!$H49*Constants!$H101))</f>
        <v>228828157.93409112</v>
      </c>
      <c r="AL54" s="22">
        <f>((AL9*Constants!$H49*Constants!$H67*(1-Constants!$H85))+(AL9*Constants!$H49*Constants!$H101))</f>
        <v>203884292.72673124</v>
      </c>
      <c r="AM54" s="22">
        <f>((AM9*Constants!$H49*Constants!$H67*(1-Constants!$H85))+(AM9*Constants!$H49*Constants!$H101))</f>
        <v>202598958.76919094</v>
      </c>
      <c r="AN54" s="22">
        <f>((AN9*Constants!$H49*Constants!$H67*(1-Constants!$H85))+(AN9*Constants!$H49*Constants!$H101))</f>
        <v>201008375.03173602</v>
      </c>
      <c r="AO54" s="22">
        <f>((AO9*Constants!$H49*Constants!$H67*(1-Constants!$H85))+(AO9*Constants!$H49*Constants!$H101))</f>
        <v>199391457.48688006</v>
      </c>
      <c r="AP54" s="22">
        <f>((AP9*Constants!$H49*Constants!$H67*(1-Constants!$H85))+(AP9*Constants!$H49*Constants!$H101))</f>
        <v>197525554.24902445</v>
      </c>
      <c r="AQ54" s="22">
        <f>((AQ9*Constants!$H49*Constants!$H67*(1-Constants!$H85))+(AQ9*Constants!$H49*Constants!$H101))</f>
        <v>195791931.59508595</v>
      </c>
      <c r="AR54" s="22">
        <f>((AR9*Constants!$H49*Constants!$H67*(1-Constants!$H85))+(AR9*Constants!$H49*Constants!$H101))</f>
        <v>194890119.40824467</v>
      </c>
      <c r="AS54" s="22">
        <f>((AS9*Constants!$H49*Constants!$H67*(1-Constants!$H85))+(AS9*Constants!$H49*Constants!$H101))</f>
        <v>193806873.66307366</v>
      </c>
      <c r="AT54" s="22">
        <f>((AT9*Constants!$H49*Constants!$H67*(1-Constants!$H85))+(AT9*Constants!$H49*Constants!$H101))</f>
        <v>192847239.13943207</v>
      </c>
      <c r="AU54" s="22">
        <f>((AU9*Constants!$H49*Constants!$H67*(1-Constants!$H85))+(AU9*Constants!$H49*Constants!$H101))</f>
        <v>191925692.09652728</v>
      </c>
      <c r="AV54" s="22">
        <f>((AV9*Constants!$H49*Constants!$H67*(1-Constants!$H85))+(AV9*Constants!$H49*Constants!$H101))</f>
        <v>191046438.65292698</v>
      </c>
      <c r="AW54" s="22">
        <f>((AW9*Constants!$H49*Constants!$H67*(1-Constants!$H85))+(AW9*Constants!$H49*Constants!$H101))</f>
        <v>191091239.39723507</v>
      </c>
      <c r="AX54" s="22">
        <f>((AX9*Constants!$H49*Constants!$H67*(1-Constants!$H85))+(AX9*Constants!$H49*Constants!$H101))</f>
        <v>190645396.08281133</v>
      </c>
      <c r="AY54" s="22">
        <f>((AY9*Constants!$H49*Constants!$H67*(1-Constants!$H85))+(AY9*Constants!$H49*Constants!$H101))</f>
        <v>190635144.86192015</v>
      </c>
      <c r="AZ54" s="22">
        <f>((AZ9*Constants!$H49*Constants!$H67*(1-Constants!$H85))+(AZ9*Constants!$H49*Constants!$H101))</f>
        <v>190826295.7846261</v>
      </c>
      <c r="BA54" s="22">
        <f>((BA9*Constants!$H49*Constants!$H67*(1-Constants!$H85))+(BA9*Constants!$H49*Constants!$H101))</f>
        <v>191212905.56936067</v>
      </c>
      <c r="BB54" s="22">
        <f>((BB9*Constants!$H49*Constants!$H67*(1-Constants!$H85))+(BB9*Constants!$H49*Constants!$H101))</f>
        <v>191561430.26209232</v>
      </c>
      <c r="BC54" s="22">
        <f>((BC9*Constants!$H49*Constants!$H67*(1-Constants!$H85))+(BC9*Constants!$H49*Constants!$H101))</f>
        <v>191928423.95000359</v>
      </c>
      <c r="BD54" s="22">
        <f>((BD9*Constants!$H49*Constants!$H67*(1-Constants!$H85))+(BD9*Constants!$H49*Constants!$H101))</f>
        <v>192131635.66774404</v>
      </c>
      <c r="BE54" s="22">
        <f>((BE9*Constants!$H49*Constants!$H67*(1-Constants!$H85))+(BE9*Constants!$H49*Constants!$H101))</f>
        <v>192337099.0266366</v>
      </c>
      <c r="BF54" s="22">
        <f>((BF9*Constants!$H49*Constants!$H67*(1-Constants!$H85))+(BF9*Constants!$H49*Constants!$H101))</f>
        <v>192667465.28767416</v>
      </c>
      <c r="BG54" s="22">
        <f>((BG9*Constants!$H49*Constants!$H67*(1-Constants!$H85))+(BG9*Constants!$H49*Constants!$H101))</f>
        <v>193003156.3380869</v>
      </c>
      <c r="BH54" s="22">
        <f>((BH9*Constants!$H49*Constants!$H67*(1-Constants!$H85))+(BH9*Constants!$H49*Constants!$H101))</f>
        <v>193329825.7514652</v>
      </c>
      <c r="BI54" s="22">
        <f>((BI9*Constants!$H49*Constants!$H67*(1-Constants!$H85))+(BI9*Constants!$H49*Constants!$H101))</f>
        <v>193612905.8586362</v>
      </c>
      <c r="BJ54" s="22">
        <f>((BJ9*Constants!$H49*Constants!$H67*(1-Constants!$H85))+(BJ9*Constants!$H49*Constants!$H101))</f>
        <v>193873305.60096222</v>
      </c>
      <c r="BK54" s="22">
        <f>((BK9*Constants!$H49*Constants!$H67*(1-Constants!$H85))+(BK9*Constants!$H49*Constants!$H101))</f>
        <v>194236228.84231162</v>
      </c>
      <c r="BL54" s="22">
        <f>((BL9*Constants!$H49*Constants!$H67*(1-Constants!$H85))+(BL9*Constants!$H49*Constants!$H101))</f>
        <v>194624003.85738385</v>
      </c>
      <c r="BM54" s="22">
        <f>((BM9*Constants!$H49*Constants!$H67*(1-Constants!$H85))+(BM9*Constants!$H49*Constants!$H101))</f>
        <v>195000100.71269909</v>
      </c>
      <c r="BN54" s="22">
        <f>((BN9*Constants!$H49*Constants!$H67*(1-Constants!$H85))+(BN9*Constants!$H49*Constants!$H101))</f>
        <v>195102196.91618693</v>
      </c>
      <c r="BO54" s="22">
        <f>((BO9*Constants!$H49*Constants!$H67*(1-Constants!$H85))+(BO9*Constants!$H49*Constants!$H101))</f>
        <v>195194438.0417769</v>
      </c>
      <c r="BP54" s="22">
        <f>((BP9*Constants!$H49*Constants!$H67*(1-Constants!$H85))+(BP9*Constants!$H49*Constants!$H101))</f>
        <v>195277745.94584993</v>
      </c>
    </row>
    <row r="55" spans="1:72" x14ac:dyDescent="0.25">
      <c r="A55" t="str">
        <f t="shared" si="20"/>
        <v>3C Aggregated and non-CO2 emissions on land</v>
      </c>
      <c r="B55" t="str">
        <f t="shared" si="21"/>
        <v>3C4 Direct N2O from managed soils (N2O)</v>
      </c>
      <c r="C55" t="s">
        <v>409</v>
      </c>
      <c r="D55" t="str">
        <f>Constants!D102</f>
        <v xml:space="preserve"> - Feedlot</v>
      </c>
      <c r="E55" t="str">
        <f t="shared" si="23"/>
        <v>MM N available - Feedlot</v>
      </c>
      <c r="F55" t="str">
        <f t="shared" si="24"/>
        <v>kg N</v>
      </c>
      <c r="H55" s="22">
        <f>((H10*Constants!$H50*Constants!$H68*(1-Constants!$H86))+(H10*Constants!$H50*Constants!$H102))</f>
        <v>16959658.715999998</v>
      </c>
      <c r="I55" s="22">
        <f>((I10*Constants!$H50*Constants!$H68*(1-Constants!$H86))+(I10*Constants!$H50*Constants!$H102))</f>
        <v>16959658.715999998</v>
      </c>
      <c r="J55" s="22">
        <f>((J10*Constants!$H50*Constants!$H68*(1-Constants!$H86))+(J10*Constants!$H50*Constants!$H102))</f>
        <v>16959658.715999998</v>
      </c>
      <c r="K55" s="22">
        <f>((K10*Constants!$H50*Constants!$H68*(1-Constants!$H86))+(K10*Constants!$H50*Constants!$H102))</f>
        <v>16959658.715999998</v>
      </c>
      <c r="L55" s="22">
        <f>((L10*Constants!$H50*Constants!$H68*(1-Constants!$H86))+(L10*Constants!$H50*Constants!$H102))</f>
        <v>16959658.715999998</v>
      </c>
      <c r="M55" s="22">
        <f>((M10*Constants!$H50*Constants!$H68*(1-Constants!$H86))+(M10*Constants!$H50*Constants!$H102))</f>
        <v>16959658.715999998</v>
      </c>
      <c r="N55" s="22">
        <f>((N10*Constants!$H50*Constants!$H68*(1-Constants!$H86))+(N10*Constants!$H50*Constants!$H102))</f>
        <v>16959658.715999998</v>
      </c>
      <c r="O55" s="22">
        <f>((O10*Constants!$H50*Constants!$H68*(1-Constants!$H86))+(O10*Constants!$H50*Constants!$H102))</f>
        <v>16959658.715999998</v>
      </c>
      <c r="P55" s="22">
        <f>((P10*Constants!$H50*Constants!$H68*(1-Constants!$H86))+(P10*Constants!$H50*Constants!$H102))</f>
        <v>16959658.715999998</v>
      </c>
      <c r="Q55" s="22">
        <f>((Q10*Constants!$H50*Constants!$H68*(1-Constants!$H86))+(Q10*Constants!$H50*Constants!$H102))</f>
        <v>16959658.715999998</v>
      </c>
      <c r="R55" s="22">
        <f>((R10*Constants!$H50*Constants!$H68*(1-Constants!$H86))+(R10*Constants!$H50*Constants!$H102))</f>
        <v>16959658.715999998</v>
      </c>
      <c r="S55" s="22">
        <f>((S10*Constants!$H50*Constants!$H68*(1-Constants!$H86))+(S10*Constants!$H50*Constants!$H102))</f>
        <v>16959658.715999998</v>
      </c>
      <c r="T55" s="22">
        <f>((T10*Constants!$H50*Constants!$H68*(1-Constants!$H86))+(T10*Constants!$H50*Constants!$H102))</f>
        <v>16959658.715999998</v>
      </c>
      <c r="U55" s="22">
        <f>((U10*Constants!$H50*Constants!$H68*(1-Constants!$H86))+(U10*Constants!$H50*Constants!$H102))</f>
        <v>16959658.715999998</v>
      </c>
      <c r="V55" s="22">
        <f>((V10*Constants!$H50*Constants!$H68*(1-Constants!$H86))+(V10*Constants!$H50*Constants!$H102))</f>
        <v>16959658.715999998</v>
      </c>
      <c r="W55" s="22">
        <f>((W10*Constants!$H50*Constants!$H68*(1-Constants!$H86))+(W10*Constants!$H50*Constants!$H102))</f>
        <v>16959658.715999998</v>
      </c>
      <c r="X55" s="22">
        <f>((X10*Constants!$H50*Constants!$H68*(1-Constants!$H86))+(X10*Constants!$H50*Constants!$H102))</f>
        <v>16959658.715999998</v>
      </c>
      <c r="Y55" s="22">
        <f>((Y10*Constants!$H50*Constants!$H68*(1-Constants!$H86))+(Y10*Constants!$H50*Constants!$H102))</f>
        <v>16959658.715999998</v>
      </c>
      <c r="Z55" s="22">
        <f>((Z10*Constants!$H50*Constants!$H68*(1-Constants!$H86))+(Z10*Constants!$H50*Constants!$H102))</f>
        <v>15794600.827455448</v>
      </c>
      <c r="AA55" s="22">
        <f>((AA10*Constants!$H50*Constants!$H68*(1-Constants!$H86))+(AA10*Constants!$H50*Constants!$H102))</f>
        <v>16185144.079554448</v>
      </c>
      <c r="AB55" s="22">
        <f>((AB10*Constants!$H50*Constants!$H68*(1-Constants!$H86))+(AB10*Constants!$H50*Constants!$H102))</f>
        <v>16144881.715162199</v>
      </c>
      <c r="AC55" s="22">
        <f>((AC10*Constants!$H50*Constants!$H68*(1-Constants!$H86))+(AC10*Constants!$H50*Constants!$H102))</f>
        <v>18647555.2896633</v>
      </c>
      <c r="AD55" s="22">
        <f>((AD10*Constants!$H50*Constants!$H68*(1-Constants!$H86))+(AD10*Constants!$H50*Constants!$H102))</f>
        <v>12455393.733043825</v>
      </c>
      <c r="AE55" s="22">
        <f>((AE10*Constants!$H50*Constants!$H68*(1-Constants!$H86))+(AE10*Constants!$H50*Constants!$H102))</f>
        <v>12822318.042160429</v>
      </c>
      <c r="AF55" s="22">
        <f>((AF10*Constants!$H50*Constants!$H68*(1-Constants!$H86))+(AF10*Constants!$H50*Constants!$H102))</f>
        <v>13101733.037278183</v>
      </c>
      <c r="AG55" s="22">
        <f>((AG10*Constants!$H50*Constants!$H68*(1-Constants!$H86))+(AG10*Constants!$H50*Constants!$H102))</f>
        <v>13287108.060269358</v>
      </c>
      <c r="AH55" s="22">
        <f>((AH10*Constants!$H50*Constants!$H68*(1-Constants!$H86))+(AH10*Constants!$H50*Constants!$H102))</f>
        <v>13395620.578182481</v>
      </c>
      <c r="AI55" s="22">
        <f>((AI10*Constants!$H50*Constants!$H68*(1-Constants!$H86))+(AI10*Constants!$H50*Constants!$H102))</f>
        <v>13569089.40088591</v>
      </c>
      <c r="AJ55" s="22">
        <f>((AJ10*Constants!$H50*Constants!$H68*(1-Constants!$H86))+(AJ10*Constants!$H50*Constants!$H102))</f>
        <v>13715563.742852664</v>
      </c>
      <c r="AK55" s="22">
        <f>((AK10*Constants!$H50*Constants!$H68*(1-Constants!$H86))+(AK10*Constants!$H50*Constants!$H102))</f>
        <v>13836423.689087799</v>
      </c>
      <c r="AL55" s="22">
        <f>((AL10*Constants!$H50*Constants!$H68*(1-Constants!$H86))+(AL10*Constants!$H50*Constants!$H102))</f>
        <v>12561874.032467745</v>
      </c>
      <c r="AM55" s="22">
        <f>((AM10*Constants!$H50*Constants!$H68*(1-Constants!$H86))+(AM10*Constants!$H50*Constants!$H102))</f>
        <v>12996908.785254996</v>
      </c>
      <c r="AN55" s="22">
        <f>((AN10*Constants!$H50*Constants!$H68*(1-Constants!$H86))+(AN10*Constants!$H50*Constants!$H102))</f>
        <v>13422386.564146513</v>
      </c>
      <c r="AO55" s="22">
        <f>((AO10*Constants!$H50*Constants!$H68*(1-Constants!$H86))+(AO10*Constants!$H50*Constants!$H102))</f>
        <v>13855823.824836345</v>
      </c>
      <c r="AP55" s="22">
        <f>((AP10*Constants!$H50*Constants!$H68*(1-Constants!$H86))+(AP10*Constants!$H50*Constants!$H102))</f>
        <v>14281453.247553043</v>
      </c>
      <c r="AQ55" s="22">
        <f>((AQ10*Constants!$H50*Constants!$H68*(1-Constants!$H86))+(AQ10*Constants!$H50*Constants!$H102))</f>
        <v>14726338.307842705</v>
      </c>
      <c r="AR55" s="22">
        <f>((AR10*Constants!$H50*Constants!$H68*(1-Constants!$H86))+(AR10*Constants!$H50*Constants!$H102))</f>
        <v>15246906.556008812</v>
      </c>
      <c r="AS55" s="22">
        <f>((AS10*Constants!$H50*Constants!$H68*(1-Constants!$H86))+(AS10*Constants!$H50*Constants!$H102))</f>
        <v>15769095.653984731</v>
      </c>
      <c r="AT55" s="22">
        <f>((AT10*Constants!$H50*Constants!$H68*(1-Constants!$H86))+(AT10*Constants!$H50*Constants!$H102))</f>
        <v>16317833.762449278</v>
      </c>
      <c r="AU55" s="22">
        <f>((AU10*Constants!$H50*Constants!$H68*(1-Constants!$H86))+(AU10*Constants!$H50*Constants!$H102))</f>
        <v>16887714.360849336</v>
      </c>
      <c r="AV55" s="22">
        <f>((AV10*Constants!$H50*Constants!$H68*(1-Constants!$H86))+(AV10*Constants!$H50*Constants!$H102))</f>
        <v>17480488.586464934</v>
      </c>
      <c r="AW55" s="22">
        <f>((AW10*Constants!$H50*Constants!$H68*(1-Constants!$H86))+(AW10*Constants!$H50*Constants!$H102))</f>
        <v>18181554.813823506</v>
      </c>
      <c r="AX55" s="22">
        <f>((AX10*Constants!$H50*Constants!$H68*(1-Constants!$H86))+(AX10*Constants!$H50*Constants!$H102))</f>
        <v>18862585.129293375</v>
      </c>
      <c r="AY55" s="22">
        <f>((AY10*Constants!$H50*Constants!$H68*(1-Constants!$H86))+(AY10*Constants!$H50*Constants!$H102))</f>
        <v>19614694.986856982</v>
      </c>
      <c r="AZ55" s="22">
        <f>((AZ10*Constants!$H50*Constants!$H68*(1-Constants!$H86))+(AZ10*Constants!$H50*Constants!$H102))</f>
        <v>20419702.218756374</v>
      </c>
      <c r="BA55" s="22">
        <f>((BA10*Constants!$H50*Constants!$H68*(1-Constants!$H86))+(BA10*Constants!$H50*Constants!$H102))</f>
        <v>21281370.625164207</v>
      </c>
      <c r="BB55" s="22">
        <f>((BB10*Constants!$H50*Constants!$H68*(1-Constants!$H86))+(BB10*Constants!$H50*Constants!$H102))</f>
        <v>22177365.043176908</v>
      </c>
      <c r="BC55" s="22">
        <f>((BC10*Constants!$H50*Constants!$H68*(1-Constants!$H86))+(BC10*Constants!$H50*Constants!$H102))</f>
        <v>23116312.582599331</v>
      </c>
      <c r="BD55" s="22">
        <f>((BD10*Constants!$H50*Constants!$H68*(1-Constants!$H86))+(BD10*Constants!$H50*Constants!$H102))</f>
        <v>24078149.570053451</v>
      </c>
      <c r="BE55" s="22">
        <f>((BE10*Constants!$H50*Constants!$H68*(1-Constants!$H86))+(BE10*Constants!$H50*Constants!$H102))</f>
        <v>25084739.147939734</v>
      </c>
      <c r="BF55" s="22">
        <f>((BF10*Constants!$H50*Constants!$H68*(1-Constants!$H86))+(BF10*Constants!$H50*Constants!$H102))</f>
        <v>26155584.539726961</v>
      </c>
      <c r="BG55" s="22">
        <f>((BG10*Constants!$H50*Constants!$H68*(1-Constants!$H86))+(BG10*Constants!$H50*Constants!$H102))</f>
        <v>27278925.496135321</v>
      </c>
      <c r="BH55" s="22">
        <f>((BH10*Constants!$H50*Constants!$H68*(1-Constants!$H86))+(BH10*Constants!$H50*Constants!$H102))</f>
        <v>28456146.361790743</v>
      </c>
      <c r="BI55" s="22">
        <f>((BI10*Constants!$H50*Constants!$H68*(1-Constants!$H86))+(BI10*Constants!$H50*Constants!$H102))</f>
        <v>29685478.724199504</v>
      </c>
      <c r="BJ55" s="22">
        <f>((BJ10*Constants!$H50*Constants!$H68*(1-Constants!$H86))+(BJ10*Constants!$H50*Constants!$H102))</f>
        <v>30973433.509830922</v>
      </c>
      <c r="BK55" s="22">
        <f>((BK10*Constants!$H50*Constants!$H68*(1-Constants!$H86))+(BK10*Constants!$H50*Constants!$H102))</f>
        <v>32344728.031569805</v>
      </c>
      <c r="BL55" s="22">
        <f>((BL10*Constants!$H50*Constants!$H68*(1-Constants!$H86))+(BL10*Constants!$H50*Constants!$H102))</f>
        <v>33792762.006084606</v>
      </c>
      <c r="BM55" s="22">
        <f>((BM10*Constants!$H50*Constants!$H68*(1-Constants!$H86))+(BM10*Constants!$H50*Constants!$H102))</f>
        <v>35316730.1841297</v>
      </c>
      <c r="BN55" s="22">
        <f>((BN10*Constants!$H50*Constants!$H68*(1-Constants!$H86))+(BN10*Constants!$H50*Constants!$H102))</f>
        <v>36872565.456325926</v>
      </c>
      <c r="BO55" s="22">
        <f>((BO10*Constants!$H50*Constants!$H68*(1-Constants!$H86))+(BO10*Constants!$H50*Constants!$H102))</f>
        <v>38511891.4323342</v>
      </c>
      <c r="BP55" s="22">
        <f>((BP10*Constants!$H50*Constants!$H68*(1-Constants!$H86))+(BP10*Constants!$H50*Constants!$H102))</f>
        <v>40241233.142181702</v>
      </c>
    </row>
    <row r="56" spans="1:72" x14ac:dyDescent="0.25">
      <c r="A56" t="str">
        <f t="shared" si="20"/>
        <v>3C Aggregated and non-CO2 emissions on land</v>
      </c>
      <c r="B56" t="str">
        <f t="shared" si="21"/>
        <v>3C4 Direct N2O from managed soils (N2O)</v>
      </c>
      <c r="C56" t="s">
        <v>409</v>
      </c>
      <c r="D56" t="str">
        <f>Constants!D103</f>
        <v xml:space="preserve"> - Commercial sheep</v>
      </c>
      <c r="E56" t="str">
        <f t="shared" si="23"/>
        <v>MM N available - Commercial sheep</v>
      </c>
      <c r="F56" t="str">
        <f t="shared" si="24"/>
        <v>kg N</v>
      </c>
      <c r="H56" s="22">
        <f>((H11*Constants!$H51*Constants!$H69*(1-Constants!$H87))+(H11*Constants!$H51*Constants!$H103))</f>
        <v>5854027.4791245274</v>
      </c>
      <c r="I56" s="22">
        <f>((I11*Constants!$H51*Constants!$H69*(1-Constants!$H87))+(I11*Constants!$H51*Constants!$H103))</f>
        <v>5590802.2534045279</v>
      </c>
      <c r="J56" s="22">
        <f>((J11*Constants!$H51*Constants!$H69*(1-Constants!$H87))+(J11*Constants!$H51*Constants!$H103))</f>
        <v>5359796.7326131631</v>
      </c>
      <c r="K56" s="22">
        <f>((K11*Constants!$H51*Constants!$H69*(1-Constants!$H87))+(K11*Constants!$H51*Constants!$H103))</f>
        <v>5012605.003139752</v>
      </c>
      <c r="L56" s="22">
        <f>((L11*Constants!$H51*Constants!$H69*(1-Constants!$H87))+(L11*Constants!$H51*Constants!$H103))</f>
        <v>5047949.0430917693</v>
      </c>
      <c r="M56" s="22">
        <f>((M11*Constants!$H51*Constants!$H69*(1-Constants!$H87))+(M11*Constants!$H51*Constants!$H103))</f>
        <v>4975698.7956760423</v>
      </c>
      <c r="N56" s="22">
        <f>((N11*Constants!$H51*Constants!$H69*(1-Constants!$H87))+(N11*Constants!$H51*Constants!$H103))</f>
        <v>4992296.8254877636</v>
      </c>
      <c r="O56" s="22">
        <f>((O11*Constants!$H51*Constants!$H69*(1-Constants!$H87))+(O11*Constants!$H51*Constants!$H103))</f>
        <v>4883726.1834252123</v>
      </c>
      <c r="P56" s="22">
        <f>((P11*Constants!$H51*Constants!$H69*(1-Constants!$H87))+(P11*Constants!$H51*Constants!$H103))</f>
        <v>4897199.8782135509</v>
      </c>
      <c r="Q56" s="22">
        <f>((Q11*Constants!$H51*Constants!$H69*(1-Constants!$H87))+(Q11*Constants!$H51*Constants!$H103))</f>
        <v>4776912.9798133131</v>
      </c>
      <c r="R56" s="22">
        <f>((R11*Constants!$H51*Constants!$H69*(1-Constants!$H87))+(R11*Constants!$H51*Constants!$H103))</f>
        <v>4605660.3663441446</v>
      </c>
      <c r="S56" s="22">
        <f>((S11*Constants!$H51*Constants!$H69*(1-Constants!$H87))+(S11*Constants!$H51*Constants!$H103))</f>
        <v>4490841.0542348269</v>
      </c>
      <c r="T56" s="22">
        <f>((T11*Constants!$H51*Constants!$H69*(1-Constants!$H87))+(T11*Constants!$H51*Constants!$H103))</f>
        <v>4415857.0136736408</v>
      </c>
      <c r="U56" s="22">
        <f>((U11*Constants!$H51*Constants!$H69*(1-Constants!$H87))+(U11*Constants!$H51*Constants!$H103))</f>
        <v>4431283.4178515924</v>
      </c>
      <c r="V56" s="22">
        <f>((V11*Constants!$H51*Constants!$H69*(1-Constants!$H87))+(V11*Constants!$H51*Constants!$H103))</f>
        <v>4352393.9585111775</v>
      </c>
      <c r="W56" s="22">
        <f>((W11*Constants!$H51*Constants!$H69*(1-Constants!$H87))+(W11*Constants!$H51*Constants!$H103))</f>
        <v>4342044.5987462224</v>
      </c>
      <c r="X56" s="22">
        <f>((X11*Constants!$H51*Constants!$H69*(1-Constants!$H87))+(X11*Constants!$H51*Constants!$H103))</f>
        <v>4285220.7555084471</v>
      </c>
      <c r="Y56" s="22">
        <f>((Y11*Constants!$H51*Constants!$H69*(1-Constants!$H87))+(Y11*Constants!$H51*Constants!$H103))</f>
        <v>4281120.0657902574</v>
      </c>
      <c r="Z56" s="22">
        <f>((Z11*Constants!$H51*Constants!$H69*(1-Constants!$H87))+(Z11*Constants!$H51*Constants!$H103))</f>
        <v>4294984.3024565196</v>
      </c>
      <c r="AA56" s="22">
        <f>((AA11*Constants!$H51*Constants!$H69*(1-Constants!$H87))+(AA11*Constants!$H51*Constants!$H103))</f>
        <v>4279753.1692175278</v>
      </c>
      <c r="AB56" s="22">
        <f>((AB11*Constants!$H51*Constants!$H69*(1-Constants!$H87))+(AB11*Constants!$H51*Constants!$H103))</f>
        <v>4196958.2910978841</v>
      </c>
      <c r="AC56" s="22">
        <f>((AC11*Constants!$H51*Constants!$H69*(1-Constants!$H87))+(AC11*Constants!$H51*Constants!$H103))</f>
        <v>4164152.7733523645</v>
      </c>
      <c r="AD56" s="22">
        <f>((AD11*Constants!$H51*Constants!$H69*(1-Constants!$H87))+(AD11*Constants!$H51*Constants!$H103))</f>
        <v>3782364.5014949762</v>
      </c>
      <c r="AE56" s="22">
        <f>((AE11*Constants!$H51*Constants!$H69*(1-Constants!$H87))+(AE11*Constants!$H51*Constants!$H103))</f>
        <v>3737436.9931590483</v>
      </c>
      <c r="AF56" s="22">
        <f>((AF11*Constants!$H51*Constants!$H69*(1-Constants!$H87))+(AF11*Constants!$H51*Constants!$H103))</f>
        <v>3711711.5463130241</v>
      </c>
      <c r="AG56" s="22">
        <f>((AG11*Constants!$H51*Constants!$H69*(1-Constants!$H87))+(AG11*Constants!$H51*Constants!$H103))</f>
        <v>3704485.0564364516</v>
      </c>
      <c r="AH56" s="22">
        <f>((AH11*Constants!$H51*Constants!$H69*(1-Constants!$H87))+(AH11*Constants!$H51*Constants!$H103))</f>
        <v>3712213.9642401375</v>
      </c>
      <c r="AI56" s="22">
        <f>((AI11*Constants!$H51*Constants!$H69*(1-Constants!$H87))+(AI11*Constants!$H51*Constants!$H103))</f>
        <v>3715649.3311203667</v>
      </c>
      <c r="AJ56" s="22">
        <f>((AJ11*Constants!$H51*Constants!$H69*(1-Constants!$H87))+(AJ11*Constants!$H51*Constants!$H103))</f>
        <v>3723839.537480026</v>
      </c>
      <c r="AK56" s="22">
        <f>((AK11*Constants!$H51*Constants!$H69*(1-Constants!$H87))+(AK11*Constants!$H51*Constants!$H103))</f>
        <v>3736548.8282759921</v>
      </c>
      <c r="AL56" s="22">
        <f>((AL11*Constants!$H51*Constants!$H69*(1-Constants!$H87))+(AL11*Constants!$H51*Constants!$H103))</f>
        <v>3915256.5908254054</v>
      </c>
      <c r="AM56" s="22">
        <f>((AM11*Constants!$H51*Constants!$H69*(1-Constants!$H87))+(AM11*Constants!$H51*Constants!$H103))</f>
        <v>3868791.8366572396</v>
      </c>
      <c r="AN56" s="22">
        <f>((AN11*Constants!$H51*Constants!$H69*(1-Constants!$H87))+(AN11*Constants!$H51*Constants!$H103))</f>
        <v>3826524.5301035675</v>
      </c>
      <c r="AO56" s="22">
        <f>((AO11*Constants!$H51*Constants!$H69*(1-Constants!$H87))+(AO11*Constants!$H51*Constants!$H103))</f>
        <v>3786419.2167577436</v>
      </c>
      <c r="AP56" s="22">
        <f>((AP11*Constants!$H51*Constants!$H69*(1-Constants!$H87))+(AP11*Constants!$H51*Constants!$H103))</f>
        <v>3749835.1410849327</v>
      </c>
      <c r="AQ56" s="22">
        <f>((AQ11*Constants!$H51*Constants!$H69*(1-Constants!$H87))+(AQ11*Constants!$H51*Constants!$H103))</f>
        <v>3713715.8717538421</v>
      </c>
      <c r="AR56" s="22">
        <f>((AR11*Constants!$H51*Constants!$H69*(1-Constants!$H87))+(AR11*Constants!$H51*Constants!$H103))</f>
        <v>3661293.9902647324</v>
      </c>
      <c r="AS56" s="22">
        <f>((AS11*Constants!$H51*Constants!$H69*(1-Constants!$H87))+(AS11*Constants!$H51*Constants!$H103))</f>
        <v>3611627.0607198076</v>
      </c>
      <c r="AT56" s="22">
        <f>((AT11*Constants!$H51*Constants!$H69*(1-Constants!$H87))+(AT11*Constants!$H51*Constants!$H103))</f>
        <v>3561974.8816450317</v>
      </c>
      <c r="AU56" s="22">
        <f>((AU11*Constants!$H51*Constants!$H69*(1-Constants!$H87))+(AU11*Constants!$H51*Constants!$H103))</f>
        <v>3513048.3903791914</v>
      </c>
      <c r="AV56" s="22">
        <f>((AV11*Constants!$H51*Constants!$H69*(1-Constants!$H87))+(AV11*Constants!$H51*Constants!$H103))</f>
        <v>3464562.3235090948</v>
      </c>
      <c r="AW56" s="22">
        <f>((AW11*Constants!$H51*Constants!$H69*(1-Constants!$H87))+(AW11*Constants!$H51*Constants!$H103))</f>
        <v>3400886.5801494666</v>
      </c>
      <c r="AX56" s="22">
        <f>((AX11*Constants!$H51*Constants!$H69*(1-Constants!$H87))+(AX11*Constants!$H51*Constants!$H103))</f>
        <v>3341857.5312358658</v>
      </c>
      <c r="AY56" s="22">
        <f>((AY11*Constants!$H51*Constants!$H69*(1-Constants!$H87))+(AY11*Constants!$H51*Constants!$H103))</f>
        <v>3279604.2013461641</v>
      </c>
      <c r="AZ56" s="22">
        <f>((AZ11*Constants!$H51*Constants!$H69*(1-Constants!$H87))+(AZ11*Constants!$H51*Constants!$H103))</f>
        <v>3216048.5889583291</v>
      </c>
      <c r="BA56" s="22">
        <f>((BA11*Constants!$H51*Constants!$H69*(1-Constants!$H87))+(BA11*Constants!$H51*Constants!$H103))</f>
        <v>3150871.0118538677</v>
      </c>
      <c r="BB56" s="22">
        <f>((BB11*Constants!$H51*Constants!$H69*(1-Constants!$H87))+(BB11*Constants!$H51*Constants!$H103))</f>
        <v>3078797.6402704911</v>
      </c>
      <c r="BC56" s="22">
        <f>((BC11*Constants!$H51*Constants!$H69*(1-Constants!$H87))+(BC11*Constants!$H51*Constants!$H103))</f>
        <v>3006546.6957979621</v>
      </c>
      <c r="BD56" s="22">
        <f>((BD11*Constants!$H51*Constants!$H69*(1-Constants!$H87))+(BD11*Constants!$H51*Constants!$H103))</f>
        <v>2935805.9884028337</v>
      </c>
      <c r="BE56" s="22">
        <f>((BE11*Constants!$H51*Constants!$H69*(1-Constants!$H87))+(BE11*Constants!$H51*Constants!$H103))</f>
        <v>2864831.3123863325</v>
      </c>
      <c r="BF56" s="22">
        <f>((BF11*Constants!$H51*Constants!$H69*(1-Constants!$H87))+(BF11*Constants!$H51*Constants!$H103))</f>
        <v>2792369.5052515124</v>
      </c>
      <c r="BG56" s="22">
        <f>((BG11*Constants!$H51*Constants!$H69*(1-Constants!$H87))+(BG11*Constants!$H51*Constants!$H103))</f>
        <v>2713273.3297352493</v>
      </c>
      <c r="BH56" s="22">
        <f>((BH11*Constants!$H51*Constants!$H69*(1-Constants!$H87))+(BH11*Constants!$H51*Constants!$H103))</f>
        <v>2633812.5260695387</v>
      </c>
      <c r="BI56" s="22">
        <f>((BI11*Constants!$H51*Constants!$H69*(1-Constants!$H87))+(BI11*Constants!$H51*Constants!$H103))</f>
        <v>2554281.1408509943</v>
      </c>
      <c r="BJ56" s="22">
        <f>((BJ11*Constants!$H51*Constants!$H69*(1-Constants!$H87))+(BJ11*Constants!$H51*Constants!$H103))</f>
        <v>2474288.0110427812</v>
      </c>
      <c r="BK56" s="22">
        <f>((BK11*Constants!$H51*Constants!$H69*(1-Constants!$H87))+(BK11*Constants!$H51*Constants!$H103))</f>
        <v>2392602.9219700675</v>
      </c>
      <c r="BL56" s="22">
        <f>((BL11*Constants!$H51*Constants!$H69*(1-Constants!$H87))+(BL11*Constants!$H51*Constants!$H103))</f>
        <v>2303742.4767350298</v>
      </c>
      <c r="BM56" s="22">
        <f>((BM11*Constants!$H51*Constants!$H69*(1-Constants!$H87))+(BM11*Constants!$H51*Constants!$H103))</f>
        <v>2214152.8217517575</v>
      </c>
      <c r="BN56" s="22">
        <f>((BN11*Constants!$H51*Constants!$H69*(1-Constants!$H87))+(BN11*Constants!$H51*Constants!$H103))</f>
        <v>2126393.4231925341</v>
      </c>
      <c r="BO56" s="22">
        <f>((BO11*Constants!$H51*Constants!$H69*(1-Constants!$H87))+(BO11*Constants!$H51*Constants!$H103))</f>
        <v>2037538.7372630325</v>
      </c>
      <c r="BP56" s="22">
        <f>((BP11*Constants!$H51*Constants!$H69*(1-Constants!$H87))+(BP11*Constants!$H51*Constants!$H103))</f>
        <v>1947554.9579863308</v>
      </c>
    </row>
    <row r="57" spans="1:72" x14ac:dyDescent="0.25">
      <c r="A57" t="str">
        <f t="shared" si="20"/>
        <v>3C Aggregated and non-CO2 emissions on land</v>
      </c>
      <c r="B57" t="str">
        <f t="shared" si="21"/>
        <v>3C4 Direct N2O from managed soils (N2O)</v>
      </c>
      <c r="C57" t="s">
        <v>409</v>
      </c>
      <c r="D57" t="str">
        <f>Constants!D104</f>
        <v xml:space="preserve"> - Subsistence sheep</v>
      </c>
      <c r="E57" t="str">
        <f t="shared" si="23"/>
        <v>MM N available - Subsistence sheep</v>
      </c>
      <c r="F57" t="str">
        <f t="shared" si="24"/>
        <v>kg N</v>
      </c>
      <c r="H57" s="22">
        <f>((H12*Constants!$H52*Constants!$H70*(1-Constants!$H88))+(H12*Constants!$H52*Constants!$H104))</f>
        <v>4449823.866729687</v>
      </c>
      <c r="I57" s="22">
        <f>((I12*Constants!$H52*Constants!$H70*(1-Constants!$H88))+(I12*Constants!$H52*Constants!$H104))</f>
        <v>4249738.3878160603</v>
      </c>
      <c r="J57" s="22">
        <f>((J12*Constants!$H52*Constants!$H70*(1-Constants!$H88))+(J12*Constants!$H52*Constants!$H104))</f>
        <v>4074144.0839920086</v>
      </c>
      <c r="K57" s="22">
        <f>((K12*Constants!$H52*Constants!$H70*(1-Constants!$H88))+(K12*Constants!$H52*Constants!$H104))</f>
        <v>3810233.1184813054</v>
      </c>
      <c r="L57" s="22">
        <f>((L12*Constants!$H52*Constants!$H70*(1-Constants!$H88))+(L12*Constants!$H52*Constants!$H104))</f>
        <v>3837099.1953977491</v>
      </c>
      <c r="M57" s="22">
        <f>((M12*Constants!$H52*Constants!$H70*(1-Constants!$H88))+(M12*Constants!$H52*Constants!$H104))</f>
        <v>3782179.5906514279</v>
      </c>
      <c r="N57" s="22">
        <f>((N12*Constants!$H52*Constants!$H70*(1-Constants!$H88))+(N12*Constants!$H52*Constants!$H104))</f>
        <v>3794796.2566066636</v>
      </c>
      <c r="O57" s="22">
        <f>((O12*Constants!$H52*Constants!$H70*(1-Constants!$H88))+(O12*Constants!$H52*Constants!$H104))</f>
        <v>3712268.4181230017</v>
      </c>
      <c r="P57" s="22">
        <f>((P12*Constants!$H52*Constants!$H70*(1-Constants!$H88))+(P12*Constants!$H52*Constants!$H104))</f>
        <v>3722510.1822513817</v>
      </c>
      <c r="Q57" s="22">
        <f>((Q12*Constants!$H52*Constants!$H70*(1-Constants!$H88))+(Q12*Constants!$H52*Constants!$H104))</f>
        <v>3631076.4619169645</v>
      </c>
      <c r="R57" s="22">
        <f>((R12*Constants!$H52*Constants!$H70*(1-Constants!$H88))+(R12*Constants!$H52*Constants!$H104))</f>
        <v>3500902.1555317631</v>
      </c>
      <c r="S57" s="22">
        <f>((S12*Constants!$H52*Constants!$H70*(1-Constants!$H88))+(S12*Constants!$H52*Constants!$H104))</f>
        <v>3413624.5133943642</v>
      </c>
      <c r="T57" s="22">
        <f>((T12*Constants!$H52*Constants!$H70*(1-Constants!$H88))+(T12*Constants!$H52*Constants!$H104))</f>
        <v>3356626.8695495329</v>
      </c>
      <c r="U57" s="22">
        <f>((U12*Constants!$H52*Constants!$H70*(1-Constants!$H88))+(U12*Constants!$H52*Constants!$H104))</f>
        <v>3368352.9473196943</v>
      </c>
      <c r="V57" s="22">
        <f>((V12*Constants!$H52*Constants!$H70*(1-Constants!$H88))+(V12*Constants!$H52*Constants!$H104))</f>
        <v>3308386.6761912769</v>
      </c>
      <c r="W57" s="22">
        <f>((W12*Constants!$H52*Constants!$H70*(1-Constants!$H88))+(W12*Constants!$H52*Constants!$H104))</f>
        <v>3300519.8138897773</v>
      </c>
      <c r="X57" s="22">
        <f>((X12*Constants!$H52*Constants!$H70*(1-Constants!$H88))+(X12*Constants!$H52*Constants!$H104))</f>
        <v>3257326.2869136157</v>
      </c>
      <c r="Y57" s="22">
        <f>((Y12*Constants!$H52*Constants!$H70*(1-Constants!$H88))+(Y12*Constants!$H52*Constants!$H104))</f>
        <v>3254209.2282658513</v>
      </c>
      <c r="Z57" s="22">
        <f>((Z12*Constants!$H52*Constants!$H70*(1-Constants!$H88))+(Z12*Constants!$H52*Constants!$H104))</f>
        <v>3264747.8551225783</v>
      </c>
      <c r="AA57" s="22">
        <f>((AA12*Constants!$H52*Constants!$H70*(1-Constants!$H88))+(AA12*Constants!$H52*Constants!$H104))</f>
        <v>3253170.2087165965</v>
      </c>
      <c r="AB57" s="22">
        <f>((AB12*Constants!$H52*Constants!$H70*(1-Constants!$H88))+(AB12*Constants!$H52*Constants!$H104))</f>
        <v>3190235.3103045956</v>
      </c>
      <c r="AC57" s="22">
        <f>((AC12*Constants!$H52*Constants!$H70*(1-Constants!$H88))+(AC12*Constants!$H52*Constants!$H104))</f>
        <v>3165298.8411224815</v>
      </c>
      <c r="AD57" s="22">
        <f>((AD12*Constants!$H52*Constants!$H70*(1-Constants!$H88))+(AD12*Constants!$H52*Constants!$H104))</f>
        <v>3078330.5629541413</v>
      </c>
      <c r="AE57" s="22">
        <f>((AE12*Constants!$H52*Constants!$H70*(1-Constants!$H88))+(AE12*Constants!$H52*Constants!$H104))</f>
        <v>3041765.6782178343</v>
      </c>
      <c r="AF57" s="22">
        <f>((AF12*Constants!$H52*Constants!$H70*(1-Constants!$H88))+(AF12*Constants!$H52*Constants!$H104))</f>
        <v>3020828.6613754677</v>
      </c>
      <c r="AG57" s="22">
        <f>((AG12*Constants!$H52*Constants!$H70*(1-Constants!$H88))+(AG12*Constants!$H52*Constants!$H104))</f>
        <v>3014947.2809212198</v>
      </c>
      <c r="AH57" s="22">
        <f>((AH12*Constants!$H52*Constants!$H70*(1-Constants!$H88))+(AH12*Constants!$H52*Constants!$H104))</f>
        <v>3021237.5612738784</v>
      </c>
      <c r="AI57" s="22">
        <f>((AI12*Constants!$H52*Constants!$H70*(1-Constants!$H88))+(AI12*Constants!$H52*Constants!$H104))</f>
        <v>3024033.4829409174</v>
      </c>
      <c r="AJ57" s="22">
        <f>((AJ12*Constants!$H52*Constants!$H70*(1-Constants!$H88))+(AJ12*Constants!$H52*Constants!$H104))</f>
        <v>3030699.1976132798</v>
      </c>
      <c r="AK57" s="22">
        <f>((AK12*Constants!$H52*Constants!$H70*(1-Constants!$H88))+(AK12*Constants!$H52*Constants!$H104))</f>
        <v>3041042.8327323259</v>
      </c>
      <c r="AL57" s="22">
        <f>((AL12*Constants!$H52*Constants!$H70*(1-Constants!$H88))+(AL12*Constants!$H52*Constants!$H104))</f>
        <v>3186486.6594908447</v>
      </c>
      <c r="AM57" s="22">
        <f>((AM12*Constants!$H52*Constants!$H70*(1-Constants!$H88))+(AM12*Constants!$H52*Constants!$H104))</f>
        <v>3148670.6656067334</v>
      </c>
      <c r="AN57" s="22">
        <f>((AN12*Constants!$H52*Constants!$H70*(1-Constants!$H88))+(AN12*Constants!$H52*Constants!$H104))</f>
        <v>3114270.8235168196</v>
      </c>
      <c r="AO57" s="22">
        <f>((AO12*Constants!$H52*Constants!$H70*(1-Constants!$H88))+(AO12*Constants!$H52*Constants!$H104))</f>
        <v>3081630.5500158118</v>
      </c>
      <c r="AP57" s="22">
        <f>((AP12*Constants!$H52*Constants!$H70*(1-Constants!$H88))+(AP12*Constants!$H52*Constants!$H104))</f>
        <v>3051856.0853346502</v>
      </c>
      <c r="AQ57" s="22">
        <f>((AQ12*Constants!$H52*Constants!$H70*(1-Constants!$H88))+(AQ12*Constants!$H52*Constants!$H104))</f>
        <v>3022459.9098339747</v>
      </c>
      <c r="AR57" s="22">
        <f>((AR12*Constants!$H52*Constants!$H70*(1-Constants!$H88))+(AR12*Constants!$H52*Constants!$H104))</f>
        <v>2979795.6240699501</v>
      </c>
      <c r="AS57" s="22">
        <f>((AS12*Constants!$H52*Constants!$H70*(1-Constants!$H88))+(AS12*Constants!$H52*Constants!$H104))</f>
        <v>2939373.4947046284</v>
      </c>
      <c r="AT57" s="22">
        <f>((AT12*Constants!$H52*Constants!$H70*(1-Constants!$H88))+(AT12*Constants!$H52*Constants!$H104))</f>
        <v>2898963.3702169578</v>
      </c>
      <c r="AU57" s="22">
        <f>((AU12*Constants!$H52*Constants!$H70*(1-Constants!$H88))+(AU12*Constants!$H52*Constants!$H104))</f>
        <v>2859143.856962163</v>
      </c>
      <c r="AV57" s="22">
        <f>((AV12*Constants!$H52*Constants!$H70*(1-Constants!$H88))+(AV12*Constants!$H52*Constants!$H104))</f>
        <v>2819682.7892980971</v>
      </c>
      <c r="AW57" s="22">
        <f>((AW12*Constants!$H52*Constants!$H70*(1-Constants!$H88))+(AW12*Constants!$H52*Constants!$H104))</f>
        <v>2767859.3897221717</v>
      </c>
      <c r="AX57" s="22">
        <f>((AX12*Constants!$H52*Constants!$H70*(1-Constants!$H88))+(AX12*Constants!$H52*Constants!$H104))</f>
        <v>2719817.7677946631</v>
      </c>
      <c r="AY57" s="22">
        <f>((AY12*Constants!$H52*Constants!$H70*(1-Constants!$H88))+(AY12*Constants!$H52*Constants!$H104))</f>
        <v>2669152.01943292</v>
      </c>
      <c r="AZ57" s="22">
        <f>((AZ12*Constants!$H52*Constants!$H70*(1-Constants!$H88))+(AZ12*Constants!$H52*Constants!$H104))</f>
        <v>2617426.3901384906</v>
      </c>
      <c r="BA57" s="22">
        <f>((BA12*Constants!$H52*Constants!$H70*(1-Constants!$H88))+(BA12*Constants!$H52*Constants!$H104))</f>
        <v>2564380.7020403012</v>
      </c>
      <c r="BB57" s="22">
        <f>((BB12*Constants!$H52*Constants!$H70*(1-Constants!$H88))+(BB12*Constants!$H52*Constants!$H104))</f>
        <v>2505722.774589743</v>
      </c>
      <c r="BC57" s="22">
        <f>((BC12*Constants!$H52*Constants!$H70*(1-Constants!$H88))+(BC12*Constants!$H52*Constants!$H104))</f>
        <v>2446920.326945107</v>
      </c>
      <c r="BD57" s="22">
        <f>((BD12*Constants!$H52*Constants!$H70*(1-Constants!$H88))+(BD12*Constants!$H52*Constants!$H104))</f>
        <v>2389347.0069931704</v>
      </c>
      <c r="BE57" s="22">
        <f>((BE12*Constants!$H52*Constants!$H70*(1-Constants!$H88))+(BE12*Constants!$H52*Constants!$H104))</f>
        <v>2331583.2683870648</v>
      </c>
      <c r="BF57" s="22">
        <f>((BF12*Constants!$H52*Constants!$H70*(1-Constants!$H88))+(BF12*Constants!$H52*Constants!$H104))</f>
        <v>2272609.2071981346</v>
      </c>
      <c r="BG57" s="22">
        <f>((BG12*Constants!$H52*Constants!$H70*(1-Constants!$H88))+(BG12*Constants!$H52*Constants!$H104))</f>
        <v>2208235.6719642198</v>
      </c>
      <c r="BH57" s="22">
        <f>((BH12*Constants!$H52*Constants!$H70*(1-Constants!$H88))+(BH12*Constants!$H52*Constants!$H104))</f>
        <v>2143565.3789809872</v>
      </c>
      <c r="BI57" s="22">
        <f>((BI12*Constants!$H52*Constants!$H70*(1-Constants!$H88))+(BI12*Constants!$H52*Constants!$H104))</f>
        <v>2078837.6422079823</v>
      </c>
      <c r="BJ57" s="22">
        <f>((BJ12*Constants!$H52*Constants!$H70*(1-Constants!$H88))+(BJ12*Constants!$H52*Constants!$H104))</f>
        <v>2013734.1081044737</v>
      </c>
      <c r="BK57" s="22">
        <f>((BK12*Constants!$H52*Constants!$H70*(1-Constants!$H88))+(BK12*Constants!$H52*Constants!$H104))</f>
        <v>1947253.5491496769</v>
      </c>
      <c r="BL57" s="22">
        <f>((BL12*Constants!$H52*Constants!$H70*(1-Constants!$H88))+(BL12*Constants!$H52*Constants!$H104))</f>
        <v>1874933.2256333651</v>
      </c>
      <c r="BM57" s="22">
        <f>((BM12*Constants!$H52*Constants!$H70*(1-Constants!$H88))+(BM12*Constants!$H52*Constants!$H104))</f>
        <v>1802019.4245043311</v>
      </c>
      <c r="BN57" s="22">
        <f>((BN12*Constants!$H52*Constants!$H70*(1-Constants!$H88))+(BN12*Constants!$H52*Constants!$H104))</f>
        <v>1730595.2033155605</v>
      </c>
      <c r="BO57" s="22">
        <f>((BO12*Constants!$H52*Constants!$H70*(1-Constants!$H88))+(BO12*Constants!$H52*Constants!$H104))</f>
        <v>1658279.5670910864</v>
      </c>
      <c r="BP57" s="22">
        <f>((BP12*Constants!$H52*Constants!$H70*(1-Constants!$H88))+(BP12*Constants!$H52*Constants!$H104))</f>
        <v>1585045.0023609796</v>
      </c>
    </row>
    <row r="58" spans="1:72" x14ac:dyDescent="0.25">
      <c r="A58" t="str">
        <f t="shared" si="20"/>
        <v>3C Aggregated and non-CO2 emissions on land</v>
      </c>
      <c r="B58" t="str">
        <f t="shared" si="21"/>
        <v>3C4 Direct N2O from managed soils (N2O)</v>
      </c>
      <c r="C58" t="s">
        <v>409</v>
      </c>
      <c r="D58" t="str">
        <f>Constants!D105</f>
        <v xml:space="preserve"> - Commercial goats</v>
      </c>
      <c r="E58" t="str">
        <f t="shared" si="23"/>
        <v>MM N available - Commercial goats</v>
      </c>
      <c r="F58" t="str">
        <f t="shared" si="24"/>
        <v>kg N</v>
      </c>
      <c r="H58" s="22">
        <f>((H13*Constants!$H53*Constants!$H71*(1-Constants!$H89))+(H13*Constants!$H53*Constants!$H105))</f>
        <v>615778.18513243599</v>
      </c>
      <c r="I58" s="22">
        <f>((I13*Constants!$H53*Constants!$H71*(1-Constants!$H89))+(I13*Constants!$H53*Constants!$H105))</f>
        <v>544521.949578178</v>
      </c>
      <c r="J58" s="22">
        <f>((J13*Constants!$H53*Constants!$H71*(1-Constants!$H89))+(J13*Constants!$H53*Constants!$H105))</f>
        <v>507228.96648436046</v>
      </c>
      <c r="K58" s="22">
        <f>((K13*Constants!$H53*Constants!$H71*(1-Constants!$H89))+(K13*Constants!$H53*Constants!$H105))</f>
        <v>479259.2291639974</v>
      </c>
      <c r="L58" s="22">
        <f>((L13*Constants!$H53*Constants!$H71*(1-Constants!$H89))+(L13*Constants!$H53*Constants!$H105))</f>
        <v>518772.03268006572</v>
      </c>
      <c r="M58" s="22">
        <f>((M13*Constants!$H53*Constants!$H71*(1-Constants!$H89))+(M13*Constants!$H53*Constants!$H105))</f>
        <v>525875.45803126914</v>
      </c>
      <c r="N58" s="22">
        <f>((N13*Constants!$H53*Constants!$H71*(1-Constants!$H89))+(N13*Constants!$H53*Constants!$H105))</f>
        <v>534088.79359359795</v>
      </c>
      <c r="O58" s="22">
        <f>((O13*Constants!$H53*Constants!$H71*(1-Constants!$H89))+(O13*Constants!$H53*Constants!$H105))</f>
        <v>531425.00908689678</v>
      </c>
      <c r="P58" s="22">
        <f>((P13*Constants!$H53*Constants!$H71*(1-Constants!$H89))+(P13*Constants!$H53*Constants!$H105))</f>
        <v>523877.61965124327</v>
      </c>
      <c r="Q58" s="22">
        <f>((Q13*Constants!$H53*Constants!$H71*(1-Constants!$H89))+(Q13*Constants!$H53*Constants!$H105))</f>
        <v>516108.24817336473</v>
      </c>
      <c r="R58" s="22">
        <f>((R13*Constants!$H53*Constants!$H71*(1-Constants!$H89))+(R13*Constants!$H53*Constants!$H105))</f>
        <v>522767.7094401177</v>
      </c>
      <c r="S58" s="22">
        <f>((S13*Constants!$H53*Constants!$H71*(1-Constants!$H89))+(S13*Constants!$H53*Constants!$H105))</f>
        <v>538750.41648032528</v>
      </c>
      <c r="T58" s="22">
        <f>((T13*Constants!$H53*Constants!$H71*(1-Constants!$H89))+(T13*Constants!$H53*Constants!$H105))</f>
        <v>491912.20557082852</v>
      </c>
      <c r="U58" s="22">
        <f>((U13*Constants!$H53*Constants!$H71*(1-Constants!$H89))+(U13*Constants!$H53*Constants!$H105))</f>
        <v>479481.21120622259</v>
      </c>
      <c r="V58" s="22">
        <f>((V13*Constants!$H53*Constants!$H71*(1-Constants!$H89))+(V13*Constants!$H53*Constants!$H105))</f>
        <v>480369.13937512314</v>
      </c>
      <c r="W58" s="22">
        <f>((W13*Constants!$H53*Constants!$H71*(1-Constants!$H89))+(W13*Constants!$H53*Constants!$H105))</f>
        <v>474153.64219282009</v>
      </c>
      <c r="X58" s="22">
        <f>((X13*Constants!$H53*Constants!$H71*(1-Constants!$H89))+(X13*Constants!$H53*Constants!$H105))</f>
        <v>484142.83409294975</v>
      </c>
      <c r="Y58" s="22">
        <f>((Y13*Constants!$H53*Constants!$H71*(1-Constants!$H89))+(Y13*Constants!$H53*Constants!$H105))</f>
        <v>469714.00134831812</v>
      </c>
      <c r="Z58" s="22">
        <f>((Z13*Constants!$H53*Constants!$H71*(1-Constants!$H89))+(Z13*Constants!$H53*Constants!$H105))</f>
        <v>469270.03726386797</v>
      </c>
      <c r="AA58" s="22">
        <f>((AA13*Constants!$H53*Constants!$H71*(1-Constants!$H89))+(AA13*Constants!$H53*Constants!$H105))</f>
        <v>461056.7017015391</v>
      </c>
      <c r="AB58" s="22">
        <f>((AB13*Constants!$H53*Constants!$H71*(1-Constants!$H89))+(AB13*Constants!$H53*Constants!$H105))</f>
        <v>455507.15064591152</v>
      </c>
      <c r="AC58" s="22">
        <f>((AC13*Constants!$H53*Constants!$H71*(1-Constants!$H89))+(AC13*Constants!$H53*Constants!$H105))</f>
        <v>451289.49184363458</v>
      </c>
      <c r="AD58" s="22">
        <f>((AD13*Constants!$H53*Constants!$H71*(1-Constants!$H89))+(AD13*Constants!$H53*Constants!$H105))</f>
        <v>459051.78591521125</v>
      </c>
      <c r="AE58" s="22">
        <f>((AE13*Constants!$H53*Constants!$H71*(1-Constants!$H89))+(AE13*Constants!$H53*Constants!$H105))</f>
        <v>460255.67024610902</v>
      </c>
      <c r="AF58" s="22">
        <f>((AF13*Constants!$H53*Constants!$H71*(1-Constants!$H89))+(AF13*Constants!$H53*Constants!$H105))</f>
        <v>461858.92887831421</v>
      </c>
      <c r="AG58" s="22">
        <f>((AG13*Constants!$H53*Constants!$H71*(1-Constants!$H89))+(AG13*Constants!$H53*Constants!$H105))</f>
        <v>463835.34003987588</v>
      </c>
      <c r="AH58" s="22">
        <f>((AH13*Constants!$H53*Constants!$H71*(1-Constants!$H89))+(AH13*Constants!$H53*Constants!$H105))</f>
        <v>466179.3225725267</v>
      </c>
      <c r="AI58" s="22">
        <f>((AI13*Constants!$H53*Constants!$H71*(1-Constants!$H89))+(AI13*Constants!$H53*Constants!$H105))</f>
        <v>468911.00016820285</v>
      </c>
      <c r="AJ58" s="22">
        <f>((AJ13*Constants!$H53*Constants!$H71*(1-Constants!$H89))+(AJ13*Constants!$H53*Constants!$H105))</f>
        <v>471817.22907577048</v>
      </c>
      <c r="AK58" s="22">
        <f>((AK13*Constants!$H53*Constants!$H71*(1-Constants!$H89))+(AK13*Constants!$H53*Constants!$H105))</f>
        <v>474908.75609322143</v>
      </c>
      <c r="AL58" s="22">
        <f>((AL13*Constants!$H53*Constants!$H71*(1-Constants!$H89))+(AL13*Constants!$H53*Constants!$H105))</f>
        <v>477757.18053485308</v>
      </c>
      <c r="AM58" s="22">
        <f>((AM13*Constants!$H53*Constants!$H71*(1-Constants!$H89))+(AM13*Constants!$H53*Constants!$H105))</f>
        <v>479083.01379489014</v>
      </c>
      <c r="AN58" s="22">
        <f>((AN13*Constants!$H53*Constants!$H71*(1-Constants!$H89))+(AN13*Constants!$H53*Constants!$H105))</f>
        <v>480536.87163659057</v>
      </c>
      <c r="AO58" s="22">
        <f>((AO13*Constants!$H53*Constants!$H71*(1-Constants!$H89))+(AO13*Constants!$H53*Constants!$H105))</f>
        <v>482130.32914759649</v>
      </c>
      <c r="AP58" s="22">
        <f>((AP13*Constants!$H53*Constants!$H71*(1-Constants!$H89))+(AP13*Constants!$H53*Constants!$H105))</f>
        <v>483842.57223567698</v>
      </c>
      <c r="AQ58" s="22">
        <f>((AQ13*Constants!$H53*Constants!$H71*(1-Constants!$H89))+(AQ13*Constants!$H53*Constants!$H105))</f>
        <v>485673.90721106721</v>
      </c>
      <c r="AR58" s="22">
        <f>((AR13*Constants!$H53*Constants!$H71*(1-Constants!$H89))+(AR13*Constants!$H53*Constants!$H105))</f>
        <v>486834.90396429249</v>
      </c>
      <c r="AS58" s="22">
        <f>((AS13*Constants!$H53*Constants!$H71*(1-Constants!$H89))+(AS13*Constants!$H53*Constants!$H105))</f>
        <v>488100.88015364751</v>
      </c>
      <c r="AT58" s="22">
        <f>((AT13*Constants!$H53*Constants!$H71*(1-Constants!$H89))+(AT13*Constants!$H53*Constants!$H105))</f>
        <v>489457.80879201129</v>
      </c>
      <c r="AU58" s="22">
        <f>((AU13*Constants!$H53*Constants!$H71*(1-Constants!$H89))+(AU13*Constants!$H53*Constants!$H105))</f>
        <v>490913.98514106806</v>
      </c>
      <c r="AV58" s="22">
        <f>((AV13*Constants!$H53*Constants!$H71*(1-Constants!$H89))+(AV13*Constants!$H53*Constants!$H105))</f>
        <v>492457.55619362858</v>
      </c>
      <c r="AW58" s="22">
        <f>((AW13*Constants!$H53*Constants!$H71*(1-Constants!$H89))+(AW13*Constants!$H53*Constants!$H105))</f>
        <v>493474.83876061731</v>
      </c>
      <c r="AX58" s="22">
        <f>((AX13*Constants!$H53*Constants!$H71*(1-Constants!$H89))+(AX13*Constants!$H53*Constants!$H105))</f>
        <v>494560.57228991558</v>
      </c>
      <c r="AY58" s="22">
        <f>((AY13*Constants!$H53*Constants!$H71*(1-Constants!$H89))+(AY13*Constants!$H53*Constants!$H105))</f>
        <v>495726.94152219169</v>
      </c>
      <c r="AZ58" s="22">
        <f>((AZ13*Constants!$H53*Constants!$H71*(1-Constants!$H89))+(AZ13*Constants!$H53*Constants!$H105))</f>
        <v>496979.98694024154</v>
      </c>
      <c r="BA58" s="22">
        <f>((BA13*Constants!$H53*Constants!$H71*(1-Constants!$H89))+(BA13*Constants!$H53*Constants!$H105))</f>
        <v>498302.65210740367</v>
      </c>
      <c r="BB58" s="22">
        <f>((BB13*Constants!$H53*Constants!$H71*(1-Constants!$H89))+(BB13*Constants!$H53*Constants!$H105))</f>
        <v>499102.90551423532</v>
      </c>
      <c r="BC58" s="22">
        <f>((BC13*Constants!$H53*Constants!$H71*(1-Constants!$H89))+(BC13*Constants!$H53*Constants!$H105))</f>
        <v>499963.2926618788</v>
      </c>
      <c r="BD58" s="22">
        <f>((BD13*Constants!$H53*Constants!$H71*(1-Constants!$H89))+(BD13*Constants!$H53*Constants!$H105))</f>
        <v>500890.43128242454</v>
      </c>
      <c r="BE58" s="22">
        <f>((BE13*Constants!$H53*Constants!$H71*(1-Constants!$H89))+(BE13*Constants!$H53*Constants!$H105))</f>
        <v>501872.80269195285</v>
      </c>
      <c r="BF58" s="22">
        <f>((BF13*Constants!$H53*Constants!$H71*(1-Constants!$H89))+(BF13*Constants!$H53*Constants!$H105))</f>
        <v>502912.50021620461</v>
      </c>
      <c r="BG58" s="22">
        <f>((BG13*Constants!$H53*Constants!$H71*(1-Constants!$H89))+(BG13*Constants!$H53*Constants!$H105))</f>
        <v>503471.81580812408</v>
      </c>
      <c r="BH58" s="22">
        <f>((BH13*Constants!$H53*Constants!$H71*(1-Constants!$H89))+(BH13*Constants!$H53*Constants!$H105))</f>
        <v>504080.39555477578</v>
      </c>
      <c r="BI58" s="22">
        <f>((BI13*Constants!$H53*Constants!$H71*(1-Constants!$H89))+(BI13*Constants!$H53*Constants!$H105))</f>
        <v>504742.61180182482</v>
      </c>
      <c r="BJ58" s="22">
        <f>((BJ13*Constants!$H53*Constants!$H71*(1-Constants!$H89))+(BJ13*Constants!$H53*Constants!$H105))</f>
        <v>505451.03618285473</v>
      </c>
      <c r="BK58" s="22">
        <f>((BK13*Constants!$H53*Constants!$H71*(1-Constants!$H89))+(BK13*Constants!$H53*Constants!$H105))</f>
        <v>506222.69656697195</v>
      </c>
      <c r="BL58" s="22">
        <f>((BL13*Constants!$H53*Constants!$H71*(1-Constants!$H89))+(BL13*Constants!$H53*Constants!$H105))</f>
        <v>506487.78789541719</v>
      </c>
      <c r="BM58" s="22">
        <f>((BM13*Constants!$H53*Constants!$H71*(1-Constants!$H89))+(BM13*Constants!$H53*Constants!$H105))</f>
        <v>506809.29025170224</v>
      </c>
      <c r="BN58" s="22">
        <f>((BN13*Constants!$H53*Constants!$H71*(1-Constants!$H89))+(BN13*Constants!$H53*Constants!$H105))</f>
        <v>507169.40081509785</v>
      </c>
      <c r="BO58" s="22">
        <f>((BO13*Constants!$H53*Constants!$H71*(1-Constants!$H89))+(BO13*Constants!$H53*Constants!$H105))</f>
        <v>507570.72100881371</v>
      </c>
      <c r="BP58" s="22">
        <f>((BP13*Constants!$H53*Constants!$H71*(1-Constants!$H89))+(BP13*Constants!$H53*Constants!$H105))</f>
        <v>508026.21554149466</v>
      </c>
    </row>
    <row r="59" spans="1:72" x14ac:dyDescent="0.25">
      <c r="A59" t="str">
        <f t="shared" si="20"/>
        <v>3C Aggregated and non-CO2 emissions on land</v>
      </c>
      <c r="B59" t="str">
        <f t="shared" si="21"/>
        <v>3C4 Direct N2O from managed soils (N2O)</v>
      </c>
      <c r="C59" t="s">
        <v>409</v>
      </c>
      <c r="D59" t="str">
        <f>Constants!D106</f>
        <v xml:space="preserve"> - Subsistence goats</v>
      </c>
      <c r="E59" t="str">
        <f t="shared" si="23"/>
        <v>MM N available - Subsistence goats</v>
      </c>
      <c r="F59" t="str">
        <f t="shared" si="24"/>
        <v>kg N</v>
      </c>
      <c r="H59" s="22">
        <f>((H14*Constants!$H54*Constants!$H72*(1-Constants!$H90))+(H14*Constants!$H54*Constants!$H106))</f>
        <v>7560354.6157626472</v>
      </c>
      <c r="I59" s="22">
        <f>((I14*Constants!$H54*Constants!$H72*(1-Constants!$H90))+(I14*Constants!$H54*Constants!$H106))</f>
        <v>6685490.2207879517</v>
      </c>
      <c r="J59" s="22">
        <f>((J14*Constants!$H54*Constants!$H72*(1-Constants!$H90))+(J14*Constants!$H54*Constants!$H106))</f>
        <v>6227617.2664086716</v>
      </c>
      <c r="K59" s="22">
        <f>((K14*Constants!$H54*Constants!$H72*(1-Constants!$H90))+(K14*Constants!$H54*Constants!$H106))</f>
        <v>5884212.5506242104</v>
      </c>
      <c r="L59" s="22">
        <f>((L14*Constants!$H54*Constants!$H72*(1-Constants!$H90))+(L14*Constants!$H54*Constants!$H106))</f>
        <v>6369339.8475260669</v>
      </c>
      <c r="M59" s="22">
        <f>((M14*Constants!$H54*Constants!$H72*(1-Constants!$H90))+(M14*Constants!$H54*Constants!$H106))</f>
        <v>6456553.7435983112</v>
      </c>
      <c r="N59" s="22">
        <f>((N14*Constants!$H54*Constants!$H72*(1-Constants!$H90))+(N14*Constants!$H54*Constants!$H106))</f>
        <v>6557394.8109318437</v>
      </c>
      <c r="O59" s="22">
        <f>((O14*Constants!$H54*Constants!$H72*(1-Constants!$H90))+(O14*Constants!$H54*Constants!$H106))</f>
        <v>6524689.5999047523</v>
      </c>
      <c r="P59" s="22">
        <f>((P14*Constants!$H54*Constants!$H72*(1-Constants!$H90))+(P14*Constants!$H54*Constants!$H106))</f>
        <v>6432024.8353279931</v>
      </c>
      <c r="Q59" s="22">
        <f>((Q14*Constants!$H54*Constants!$H72*(1-Constants!$H90))+(Q14*Constants!$H54*Constants!$H106))</f>
        <v>6336634.6364989765</v>
      </c>
      <c r="R59" s="22">
        <f>((R14*Constants!$H54*Constants!$H72*(1-Constants!$H90))+(R14*Constants!$H54*Constants!$H106))</f>
        <v>6418397.6640667049</v>
      </c>
      <c r="S59" s="22">
        <f>((S14*Constants!$H54*Constants!$H72*(1-Constants!$H90))+(S14*Constants!$H54*Constants!$H106))</f>
        <v>6614628.9302292531</v>
      </c>
      <c r="T59" s="22">
        <f>((T14*Constants!$H54*Constants!$H72*(1-Constants!$H90))+(T14*Constants!$H54*Constants!$H106))</f>
        <v>6039562.3030028949</v>
      </c>
      <c r="U59" s="22">
        <f>((U14*Constants!$H54*Constants!$H72*(1-Constants!$H90))+(U14*Constants!$H54*Constants!$H106))</f>
        <v>5886937.9848764678</v>
      </c>
      <c r="V59" s="22">
        <f>((V14*Constants!$H54*Constants!$H72*(1-Constants!$H90))+(V14*Constants!$H54*Constants!$H106))</f>
        <v>5897839.7218854986</v>
      </c>
      <c r="W59" s="22">
        <f>((W14*Constants!$H54*Constants!$H72*(1-Constants!$H90))+(W14*Constants!$H54*Constants!$H106))</f>
        <v>5821527.5628222851</v>
      </c>
      <c r="X59" s="22">
        <f>((X14*Constants!$H54*Constants!$H72*(1-Constants!$H90))+(X14*Constants!$H54*Constants!$H106))</f>
        <v>5944172.1041738791</v>
      </c>
      <c r="Y59" s="22">
        <f>((Y14*Constants!$H54*Constants!$H72*(1-Constants!$H90))+(Y14*Constants!$H54*Constants!$H106))</f>
        <v>5767018.8777771331</v>
      </c>
      <c r="Z59" s="22">
        <f>((Z14*Constants!$H54*Constants!$H72*(1-Constants!$H90))+(Z14*Constants!$H54*Constants!$H106))</f>
        <v>5761568.0092726164</v>
      </c>
      <c r="AA59" s="22">
        <f>((AA14*Constants!$H54*Constants!$H72*(1-Constants!$H90))+(AA14*Constants!$H54*Constants!$H106))</f>
        <v>5660726.9419390857</v>
      </c>
      <c r="AB59" s="22">
        <f>((AB14*Constants!$H54*Constants!$H72*(1-Constants!$H90))+(AB14*Constants!$H54*Constants!$H106))</f>
        <v>5592591.0856326455</v>
      </c>
      <c r="AC59" s="22">
        <f>((AC14*Constants!$H54*Constants!$H72*(1-Constants!$H90))+(AC14*Constants!$H54*Constants!$H106))</f>
        <v>5540807.8348397501</v>
      </c>
      <c r="AD59" s="22">
        <f>((AD14*Constants!$H54*Constants!$H72*(1-Constants!$H90))+(AD14*Constants!$H54*Constants!$H106))</f>
        <v>5538946.1150579071</v>
      </c>
      <c r="AE59" s="22">
        <f>((AE14*Constants!$H54*Constants!$H72*(1-Constants!$H90))+(AE14*Constants!$H54*Constants!$H106))</f>
        <v>5553472.2549013905</v>
      </c>
      <c r="AF59" s="22">
        <f>((AF14*Constants!$H54*Constants!$H72*(1-Constants!$H90))+(AF14*Constants!$H54*Constants!$H106))</f>
        <v>5572817.2687860029</v>
      </c>
      <c r="AG59" s="22">
        <f>((AG14*Constants!$H54*Constants!$H72*(1-Constants!$H90))+(AG14*Constants!$H54*Constants!$H106))</f>
        <v>5596664.7632538956</v>
      </c>
      <c r="AH59" s="22">
        <f>((AH14*Constants!$H54*Constants!$H72*(1-Constants!$H90))+(AH14*Constants!$H54*Constants!$H106))</f>
        <v>5624947.3957179124</v>
      </c>
      <c r="AI59" s="22">
        <f>((AI14*Constants!$H54*Constants!$H72*(1-Constants!$H90))+(AI14*Constants!$H54*Constants!$H106))</f>
        <v>5657907.9798402349</v>
      </c>
      <c r="AJ59" s="22">
        <f>((AJ14*Constants!$H54*Constants!$H72*(1-Constants!$H90))+(AJ14*Constants!$H54*Constants!$H106))</f>
        <v>5692974.7104596291</v>
      </c>
      <c r="AK59" s="22">
        <f>((AK14*Constants!$H54*Constants!$H72*(1-Constants!$H90))+(AK14*Constants!$H54*Constants!$H106))</f>
        <v>5730277.2590789897</v>
      </c>
      <c r="AL59" s="22">
        <f>((AL14*Constants!$H54*Constants!$H72*(1-Constants!$H90))+(AL14*Constants!$H54*Constants!$H106))</f>
        <v>5764646.5175790004</v>
      </c>
      <c r="AM59" s="22">
        <f>((AM14*Constants!$H54*Constants!$H72*(1-Constants!$H90))+(AM14*Constants!$H54*Constants!$H106))</f>
        <v>5780644.1004448552</v>
      </c>
      <c r="AN59" s="22">
        <f>((AN14*Constants!$H54*Constants!$H72*(1-Constants!$H90))+(AN14*Constants!$H54*Constants!$H106))</f>
        <v>5798186.4355173083</v>
      </c>
      <c r="AO59" s="22">
        <f>((AO14*Constants!$H54*Constants!$H72*(1-Constants!$H90))+(AO14*Constants!$H54*Constants!$H106))</f>
        <v>5817413.1884913743</v>
      </c>
      <c r="AP59" s="22">
        <f>((AP14*Constants!$H54*Constants!$H72*(1-Constants!$H90))+(AP14*Constants!$H54*Constants!$H106))</f>
        <v>5838073.2152939076</v>
      </c>
      <c r="AQ59" s="22">
        <f>((AQ14*Constants!$H54*Constants!$H72*(1-Constants!$H90))+(AQ14*Constants!$H54*Constants!$H106))</f>
        <v>5860170.2118823947</v>
      </c>
      <c r="AR59" s="22">
        <f>((AR14*Constants!$H54*Constants!$H72*(1-Constants!$H90))+(AR14*Constants!$H54*Constants!$H106))</f>
        <v>5874178.8676662976</v>
      </c>
      <c r="AS59" s="22">
        <f>((AS14*Constants!$H54*Constants!$H72*(1-Constants!$H90))+(AS14*Constants!$H54*Constants!$H106))</f>
        <v>5889454.2115619844</v>
      </c>
      <c r="AT59" s="22">
        <f>((AT14*Constants!$H54*Constants!$H72*(1-Constants!$H90))+(AT14*Constants!$H54*Constants!$H106))</f>
        <v>5905826.9931096947</v>
      </c>
      <c r="AU59" s="22">
        <f>((AU14*Constants!$H54*Constants!$H72*(1-Constants!$H90))+(AU14*Constants!$H54*Constants!$H106))</f>
        <v>5923397.3034296213</v>
      </c>
      <c r="AV59" s="22">
        <f>((AV14*Constants!$H54*Constants!$H72*(1-Constants!$H90))+(AV14*Constants!$H54*Constants!$H106))</f>
        <v>5942022.1234329883</v>
      </c>
      <c r="AW59" s="22">
        <f>((AW14*Constants!$H54*Constants!$H72*(1-Constants!$H90))+(AW14*Constants!$H54*Constants!$H106))</f>
        <v>5954296.7153096013</v>
      </c>
      <c r="AX59" s="22">
        <f>((AX14*Constants!$H54*Constants!$H72*(1-Constants!$H90))+(AX14*Constants!$H54*Constants!$H106))</f>
        <v>5967397.2405632045</v>
      </c>
      <c r="AY59" s="22">
        <f>((AY14*Constants!$H54*Constants!$H72*(1-Constants!$H90))+(AY14*Constants!$H54*Constants!$H106))</f>
        <v>5981470.7209984437</v>
      </c>
      <c r="AZ59" s="22">
        <f>((AZ14*Constants!$H54*Constants!$H72*(1-Constants!$H90))+(AZ14*Constants!$H54*Constants!$H106))</f>
        <v>5996590.0414395155</v>
      </c>
      <c r="BA59" s="22">
        <f>((BA14*Constants!$H54*Constants!$H72*(1-Constants!$H90))+(BA14*Constants!$H54*Constants!$H106))</f>
        <v>6012549.3979085656</v>
      </c>
      <c r="BB59" s="22">
        <f>((BB14*Constants!$H54*Constants!$H72*(1-Constants!$H90))+(BB14*Constants!$H54*Constants!$H106))</f>
        <v>6022205.3030478843</v>
      </c>
      <c r="BC59" s="22">
        <f>((BC14*Constants!$H54*Constants!$H72*(1-Constants!$H90))+(BC14*Constants!$H54*Constants!$H106))</f>
        <v>6032586.7854755903</v>
      </c>
      <c r="BD59" s="22">
        <f>((BD14*Constants!$H54*Constants!$H72*(1-Constants!$H90))+(BD14*Constants!$H54*Constants!$H106))</f>
        <v>6043773.6951401578</v>
      </c>
      <c r="BE59" s="22">
        <f>((BE14*Constants!$H54*Constants!$H72*(1-Constants!$H90))+(BE14*Constants!$H54*Constants!$H106))</f>
        <v>6055627.0469172392</v>
      </c>
      <c r="BF59" s="22">
        <f>((BF14*Constants!$H54*Constants!$H72*(1-Constants!$H90))+(BF14*Constants!$H54*Constants!$H106))</f>
        <v>6068172.0989995617</v>
      </c>
      <c r="BG59" s="22">
        <f>((BG14*Constants!$H54*Constants!$H72*(1-Constants!$H90))+(BG14*Constants!$H54*Constants!$H106))</f>
        <v>6074920.8341532173</v>
      </c>
      <c r="BH59" s="22">
        <f>((BH14*Constants!$H54*Constants!$H72*(1-Constants!$H90))+(BH14*Constants!$H54*Constants!$H106))</f>
        <v>6082263.9935240028</v>
      </c>
      <c r="BI59" s="22">
        <f>((BI14*Constants!$H54*Constants!$H72*(1-Constants!$H90))+(BI14*Constants!$H54*Constants!$H106))</f>
        <v>6090254.3340944191</v>
      </c>
      <c r="BJ59" s="22">
        <f>((BJ14*Constants!$H54*Constants!$H72*(1-Constants!$H90))+(BJ14*Constants!$H54*Constants!$H106))</f>
        <v>6098802.2247540643</v>
      </c>
      <c r="BK59" s="22">
        <f>((BK14*Constants!$H54*Constants!$H72*(1-Constants!$H90))+(BK14*Constants!$H54*Constants!$H106))</f>
        <v>6108113.1247829776</v>
      </c>
      <c r="BL59" s="22">
        <f>((BL14*Constants!$H54*Constants!$H72*(1-Constants!$H90))+(BL14*Constants!$H54*Constants!$H106))</f>
        <v>6111311.7324975729</v>
      </c>
      <c r="BM59" s="22">
        <f>((BM14*Constants!$H54*Constants!$H72*(1-Constants!$H90))+(BM14*Constants!$H54*Constants!$H106))</f>
        <v>6115190.9990247171</v>
      </c>
      <c r="BN59" s="22">
        <f>((BN14*Constants!$H54*Constants!$H72*(1-Constants!$H90))+(BN14*Constants!$H54*Constants!$H106))</f>
        <v>6119536.1144720614</v>
      </c>
      <c r="BO59" s="22">
        <f>((BO14*Constants!$H54*Constants!$H72*(1-Constants!$H90))+(BO14*Constants!$H54*Constants!$H106))</f>
        <v>6124378.4677665699</v>
      </c>
      <c r="BP59" s="22">
        <f>((BP14*Constants!$H54*Constants!$H72*(1-Constants!$H90))+(BP14*Constants!$H54*Constants!$H106))</f>
        <v>6129874.4918528153</v>
      </c>
    </row>
    <row r="60" spans="1:72" x14ac:dyDescent="0.25">
      <c r="A60" t="str">
        <f t="shared" si="20"/>
        <v>3C Aggregated and non-CO2 emissions on land</v>
      </c>
      <c r="B60" t="str">
        <f t="shared" si="21"/>
        <v>3C4 Direct N2O from managed soils (N2O)</v>
      </c>
      <c r="C60" t="s">
        <v>409</v>
      </c>
      <c r="D60" t="str">
        <f>Constants!D107</f>
        <v xml:space="preserve"> - Horses</v>
      </c>
      <c r="E60" t="str">
        <f t="shared" si="23"/>
        <v>MM N available - Horses</v>
      </c>
      <c r="F60" t="str">
        <f t="shared" si="24"/>
        <v>kg N</v>
      </c>
      <c r="H60" s="22">
        <f>((H15*Constants!$H55*Constants!$H73*(1-Constants!$H91))+(H15*Constants!$H55*Constants!$H107))</f>
        <v>0</v>
      </c>
      <c r="I60" s="22">
        <f>((I15*Constants!$H55*Constants!$H73*(1-Constants!$H91))+(I15*Constants!$H55*Constants!$H107))</f>
        <v>0</v>
      </c>
      <c r="J60" s="22">
        <f>((J15*Constants!$H55*Constants!$H73*(1-Constants!$H91))+(J15*Constants!$H55*Constants!$H107))</f>
        <v>0</v>
      </c>
      <c r="K60" s="22">
        <f>((K15*Constants!$H55*Constants!$H73*(1-Constants!$H91))+(K15*Constants!$H55*Constants!$H107))</f>
        <v>0</v>
      </c>
      <c r="L60" s="22">
        <f>((L15*Constants!$H55*Constants!$H73*(1-Constants!$H91))+(L15*Constants!$H55*Constants!$H107))</f>
        <v>0</v>
      </c>
      <c r="M60" s="22">
        <f>((M15*Constants!$H55*Constants!$H73*(1-Constants!$H91))+(M15*Constants!$H55*Constants!$H107))</f>
        <v>0</v>
      </c>
      <c r="N60" s="22">
        <f>((N15*Constants!$H55*Constants!$H73*(1-Constants!$H91))+(N15*Constants!$H55*Constants!$H107))</f>
        <v>0</v>
      </c>
      <c r="O60" s="22">
        <f>((O15*Constants!$H55*Constants!$H73*(1-Constants!$H91))+(O15*Constants!$H55*Constants!$H107))</f>
        <v>0</v>
      </c>
      <c r="P60" s="22">
        <f>((P15*Constants!$H55*Constants!$H73*(1-Constants!$H91))+(P15*Constants!$H55*Constants!$H107))</f>
        <v>0</v>
      </c>
      <c r="Q60" s="22">
        <f>((Q15*Constants!$H55*Constants!$H73*(1-Constants!$H91))+(Q15*Constants!$H55*Constants!$H107))</f>
        <v>0</v>
      </c>
      <c r="R60" s="22">
        <f>((R15*Constants!$H55*Constants!$H73*(1-Constants!$H91))+(R15*Constants!$H55*Constants!$H107))</f>
        <v>0</v>
      </c>
      <c r="S60" s="22">
        <f>((S15*Constants!$H55*Constants!$H73*(1-Constants!$H91))+(S15*Constants!$H55*Constants!$H107))</f>
        <v>0</v>
      </c>
      <c r="T60" s="22">
        <f>((T15*Constants!$H55*Constants!$H73*(1-Constants!$H91))+(T15*Constants!$H55*Constants!$H107))</f>
        <v>0</v>
      </c>
      <c r="U60" s="22">
        <f>((U15*Constants!$H55*Constants!$H73*(1-Constants!$H91))+(U15*Constants!$H55*Constants!$H107))</f>
        <v>0</v>
      </c>
      <c r="V60" s="22">
        <f>((V15*Constants!$H55*Constants!$H73*(1-Constants!$H91))+(V15*Constants!$H55*Constants!$H107))</f>
        <v>0</v>
      </c>
      <c r="W60" s="22">
        <f>((W15*Constants!$H55*Constants!$H73*(1-Constants!$H91))+(W15*Constants!$H55*Constants!$H107))</f>
        <v>0</v>
      </c>
      <c r="X60" s="22">
        <f>((X15*Constants!$H55*Constants!$H73*(1-Constants!$H91))+(X15*Constants!$H55*Constants!$H107))</f>
        <v>0</v>
      </c>
      <c r="Y60" s="22">
        <f>((Y15*Constants!$H55*Constants!$H73*(1-Constants!$H91))+(Y15*Constants!$H55*Constants!$H107))</f>
        <v>0</v>
      </c>
      <c r="Z60" s="22">
        <f>((Z15*Constants!$H55*Constants!$H73*(1-Constants!$H91))+(Z15*Constants!$H55*Constants!$H107))</f>
        <v>0</v>
      </c>
      <c r="AA60" s="22">
        <f>((AA15*Constants!$H55*Constants!$H73*(1-Constants!$H91))+(AA15*Constants!$H55*Constants!$H107))</f>
        <v>0</v>
      </c>
      <c r="AB60" s="22">
        <f>((AB15*Constants!$H55*Constants!$H73*(1-Constants!$H91))+(AB15*Constants!$H55*Constants!$H107))</f>
        <v>0</v>
      </c>
      <c r="AC60" s="22">
        <f>((AC15*Constants!$H55*Constants!$H73*(1-Constants!$H91))+(AC15*Constants!$H55*Constants!$H107))</f>
        <v>0</v>
      </c>
      <c r="AD60" s="22">
        <f>((AD15*Constants!$H55*Constants!$H73*(1-Constants!$H91))+(AD15*Constants!$H55*Constants!$H107))</f>
        <v>0</v>
      </c>
      <c r="AE60" s="22">
        <f>((AE15*Constants!$H55*Constants!$H73*(1-Constants!$H91))+(AE15*Constants!$H55*Constants!$H107))</f>
        <v>0</v>
      </c>
      <c r="AF60" s="22">
        <f>((AF15*Constants!$H55*Constants!$H73*(1-Constants!$H91))+(AF15*Constants!$H55*Constants!$H107))</f>
        <v>0</v>
      </c>
      <c r="AG60" s="22">
        <f>((AG15*Constants!$H55*Constants!$H73*(1-Constants!$H91))+(AG15*Constants!$H55*Constants!$H107))</f>
        <v>0</v>
      </c>
      <c r="AH60" s="22">
        <f>((AH15*Constants!$H55*Constants!$H73*(1-Constants!$H91))+(AH15*Constants!$H55*Constants!$H107))</f>
        <v>0</v>
      </c>
      <c r="AI60" s="22">
        <f>((AI15*Constants!$H55*Constants!$H73*(1-Constants!$H91))+(AI15*Constants!$H55*Constants!$H107))</f>
        <v>0</v>
      </c>
      <c r="AJ60" s="22">
        <f>((AJ15*Constants!$H55*Constants!$H73*(1-Constants!$H91))+(AJ15*Constants!$H55*Constants!$H107))</f>
        <v>0</v>
      </c>
      <c r="AK60" s="22">
        <f>((AK15*Constants!$H55*Constants!$H73*(1-Constants!$H91))+(AK15*Constants!$H55*Constants!$H107))</f>
        <v>0</v>
      </c>
      <c r="AL60" s="22">
        <f>((AL15*Constants!$H55*Constants!$H73*(1-Constants!$H91))+(AL15*Constants!$H55*Constants!$H107))</f>
        <v>0</v>
      </c>
      <c r="AM60" s="22">
        <f>((AM15*Constants!$H55*Constants!$H73*(1-Constants!$H91))+(AM15*Constants!$H55*Constants!$H107))</f>
        <v>0</v>
      </c>
      <c r="AN60" s="22">
        <f>((AN15*Constants!$H55*Constants!$H73*(1-Constants!$H91))+(AN15*Constants!$H55*Constants!$H107))</f>
        <v>0</v>
      </c>
      <c r="AO60" s="22">
        <f>((AO15*Constants!$H55*Constants!$H73*(1-Constants!$H91))+(AO15*Constants!$H55*Constants!$H107))</f>
        <v>0</v>
      </c>
      <c r="AP60" s="22">
        <f>((AP15*Constants!$H55*Constants!$H73*(1-Constants!$H91))+(AP15*Constants!$H55*Constants!$H107))</f>
        <v>0</v>
      </c>
      <c r="AQ60" s="22">
        <f>((AQ15*Constants!$H55*Constants!$H73*(1-Constants!$H91))+(AQ15*Constants!$H55*Constants!$H107))</f>
        <v>0</v>
      </c>
      <c r="AR60" s="22">
        <f>((AR15*Constants!$H55*Constants!$H73*(1-Constants!$H91))+(AR15*Constants!$H55*Constants!$H107))</f>
        <v>0</v>
      </c>
      <c r="AS60" s="22">
        <f>((AS15*Constants!$H55*Constants!$H73*(1-Constants!$H91))+(AS15*Constants!$H55*Constants!$H107))</f>
        <v>0</v>
      </c>
      <c r="AT60" s="22">
        <f>((AT15*Constants!$H55*Constants!$H73*(1-Constants!$H91))+(AT15*Constants!$H55*Constants!$H107))</f>
        <v>0</v>
      </c>
      <c r="AU60" s="22">
        <f>((AU15*Constants!$H55*Constants!$H73*(1-Constants!$H91))+(AU15*Constants!$H55*Constants!$H107))</f>
        <v>0</v>
      </c>
      <c r="AV60" s="22">
        <f>((AV15*Constants!$H55*Constants!$H73*(1-Constants!$H91))+(AV15*Constants!$H55*Constants!$H107))</f>
        <v>0</v>
      </c>
      <c r="AW60" s="22">
        <f>((AW15*Constants!$H55*Constants!$H73*(1-Constants!$H91))+(AW15*Constants!$H55*Constants!$H107))</f>
        <v>0</v>
      </c>
      <c r="AX60" s="22">
        <f>((AX15*Constants!$H55*Constants!$H73*(1-Constants!$H91))+(AX15*Constants!$H55*Constants!$H107))</f>
        <v>0</v>
      </c>
      <c r="AY60" s="22">
        <f>((AY15*Constants!$H55*Constants!$H73*(1-Constants!$H91))+(AY15*Constants!$H55*Constants!$H107))</f>
        <v>0</v>
      </c>
      <c r="AZ60" s="22">
        <f>((AZ15*Constants!$H55*Constants!$H73*(1-Constants!$H91))+(AZ15*Constants!$H55*Constants!$H107))</f>
        <v>0</v>
      </c>
      <c r="BA60" s="22">
        <f>((BA15*Constants!$H55*Constants!$H73*(1-Constants!$H91))+(BA15*Constants!$H55*Constants!$H107))</f>
        <v>0</v>
      </c>
      <c r="BB60" s="22">
        <f>((BB15*Constants!$H55*Constants!$H73*(1-Constants!$H91))+(BB15*Constants!$H55*Constants!$H107))</f>
        <v>0</v>
      </c>
      <c r="BC60" s="22">
        <f>((BC15*Constants!$H55*Constants!$H73*(1-Constants!$H91))+(BC15*Constants!$H55*Constants!$H107))</f>
        <v>0</v>
      </c>
      <c r="BD60" s="22">
        <f>((BD15*Constants!$H55*Constants!$H73*(1-Constants!$H91))+(BD15*Constants!$H55*Constants!$H107))</f>
        <v>0</v>
      </c>
      <c r="BE60" s="22">
        <f>((BE15*Constants!$H55*Constants!$H73*(1-Constants!$H91))+(BE15*Constants!$H55*Constants!$H107))</f>
        <v>0</v>
      </c>
      <c r="BF60" s="22">
        <f>((BF15*Constants!$H55*Constants!$H73*(1-Constants!$H91))+(BF15*Constants!$H55*Constants!$H107))</f>
        <v>0</v>
      </c>
      <c r="BG60" s="22">
        <f>((BG15*Constants!$H55*Constants!$H73*(1-Constants!$H91))+(BG15*Constants!$H55*Constants!$H107))</f>
        <v>0</v>
      </c>
      <c r="BH60" s="22">
        <f>((BH15*Constants!$H55*Constants!$H73*(1-Constants!$H91))+(BH15*Constants!$H55*Constants!$H107))</f>
        <v>0</v>
      </c>
      <c r="BI60" s="22">
        <f>((BI15*Constants!$H55*Constants!$H73*(1-Constants!$H91))+(BI15*Constants!$H55*Constants!$H107))</f>
        <v>0</v>
      </c>
      <c r="BJ60" s="22">
        <f>((BJ15*Constants!$H55*Constants!$H73*(1-Constants!$H91))+(BJ15*Constants!$H55*Constants!$H107))</f>
        <v>0</v>
      </c>
      <c r="BK60" s="22">
        <f>((BK15*Constants!$H55*Constants!$H73*(1-Constants!$H91))+(BK15*Constants!$H55*Constants!$H107))</f>
        <v>0</v>
      </c>
      <c r="BL60" s="22">
        <f>((BL15*Constants!$H55*Constants!$H73*(1-Constants!$H91))+(BL15*Constants!$H55*Constants!$H107))</f>
        <v>0</v>
      </c>
      <c r="BM60" s="22">
        <f>((BM15*Constants!$H55*Constants!$H73*(1-Constants!$H91))+(BM15*Constants!$H55*Constants!$H107))</f>
        <v>0</v>
      </c>
      <c r="BN60" s="22">
        <f>((BN15*Constants!$H55*Constants!$H73*(1-Constants!$H91))+(BN15*Constants!$H55*Constants!$H107))</f>
        <v>0</v>
      </c>
      <c r="BO60" s="22">
        <f>((BO15*Constants!$H55*Constants!$H73*(1-Constants!$H91))+(BO15*Constants!$H55*Constants!$H107))</f>
        <v>0</v>
      </c>
      <c r="BP60" s="22">
        <f>((BP15*Constants!$H55*Constants!$H73*(1-Constants!$H91))+(BP15*Constants!$H55*Constants!$H107))</f>
        <v>0</v>
      </c>
    </row>
    <row r="61" spans="1:72" x14ac:dyDescent="0.25">
      <c r="A61" t="str">
        <f t="shared" si="20"/>
        <v>3C Aggregated and non-CO2 emissions on land</v>
      </c>
      <c r="B61" t="str">
        <f t="shared" si="21"/>
        <v>3C4 Direct N2O from managed soils (N2O)</v>
      </c>
      <c r="C61" t="s">
        <v>409</v>
      </c>
      <c r="D61" t="str">
        <f>Constants!D108</f>
        <v xml:space="preserve"> - Mules &amp; Asses</v>
      </c>
      <c r="E61" t="str">
        <f t="shared" si="23"/>
        <v>MM N available - Mules &amp; Asses</v>
      </c>
      <c r="F61" t="str">
        <f t="shared" si="24"/>
        <v>kg N</v>
      </c>
      <c r="H61" s="22">
        <f>((H16*Constants!$H56*Constants!$H74*(1-Constants!$H92))+(H16*Constants!$H56*Constants!$H108))</f>
        <v>0</v>
      </c>
      <c r="I61" s="22">
        <f>((I16*Constants!$H56*Constants!$H74*(1-Constants!$H92))+(I16*Constants!$H56*Constants!$H108))</f>
        <v>0</v>
      </c>
      <c r="J61" s="22">
        <f>((J16*Constants!$H56*Constants!$H74*(1-Constants!$H92))+(J16*Constants!$H56*Constants!$H108))</f>
        <v>0</v>
      </c>
      <c r="K61" s="22">
        <f>((K16*Constants!$H56*Constants!$H74*(1-Constants!$H92))+(K16*Constants!$H56*Constants!$H108))</f>
        <v>0</v>
      </c>
      <c r="L61" s="22">
        <f>((L16*Constants!$H56*Constants!$H74*(1-Constants!$H92))+(L16*Constants!$H56*Constants!$H108))</f>
        <v>0</v>
      </c>
      <c r="M61" s="22">
        <f>((M16*Constants!$H56*Constants!$H74*(1-Constants!$H92))+(M16*Constants!$H56*Constants!$H108))</f>
        <v>0</v>
      </c>
      <c r="N61" s="22">
        <f>((N16*Constants!$H56*Constants!$H74*(1-Constants!$H92))+(N16*Constants!$H56*Constants!$H108))</f>
        <v>0</v>
      </c>
      <c r="O61" s="22">
        <f>((O16*Constants!$H56*Constants!$H74*(1-Constants!$H92))+(O16*Constants!$H56*Constants!$H108))</f>
        <v>0</v>
      </c>
      <c r="P61" s="22">
        <f>((P16*Constants!$H56*Constants!$H74*(1-Constants!$H92))+(P16*Constants!$H56*Constants!$H108))</f>
        <v>0</v>
      </c>
      <c r="Q61" s="22">
        <f>((Q16*Constants!$H56*Constants!$H74*(1-Constants!$H92))+(Q16*Constants!$H56*Constants!$H108))</f>
        <v>0</v>
      </c>
      <c r="R61" s="22">
        <f>((R16*Constants!$H56*Constants!$H74*(1-Constants!$H92))+(R16*Constants!$H56*Constants!$H108))</f>
        <v>0</v>
      </c>
      <c r="S61" s="22">
        <f>((S16*Constants!$H56*Constants!$H74*(1-Constants!$H92))+(S16*Constants!$H56*Constants!$H108))</f>
        <v>0</v>
      </c>
      <c r="T61" s="22">
        <f>((T16*Constants!$H56*Constants!$H74*(1-Constants!$H92))+(T16*Constants!$H56*Constants!$H108))</f>
        <v>0</v>
      </c>
      <c r="U61" s="22">
        <f>((U16*Constants!$H56*Constants!$H74*(1-Constants!$H92))+(U16*Constants!$H56*Constants!$H108))</f>
        <v>0</v>
      </c>
      <c r="V61" s="22">
        <f>((V16*Constants!$H56*Constants!$H74*(1-Constants!$H92))+(V16*Constants!$H56*Constants!$H108))</f>
        <v>0</v>
      </c>
      <c r="W61" s="22">
        <f>((W16*Constants!$H56*Constants!$H74*(1-Constants!$H92))+(W16*Constants!$H56*Constants!$H108))</f>
        <v>0</v>
      </c>
      <c r="X61" s="22">
        <f>((X16*Constants!$H56*Constants!$H74*(1-Constants!$H92))+(X16*Constants!$H56*Constants!$H108))</f>
        <v>0</v>
      </c>
      <c r="Y61" s="22">
        <f>((Y16*Constants!$H56*Constants!$H74*(1-Constants!$H92))+(Y16*Constants!$H56*Constants!$H108))</f>
        <v>0</v>
      </c>
      <c r="Z61" s="22">
        <f>((Z16*Constants!$H56*Constants!$H74*(1-Constants!$H92))+(Z16*Constants!$H56*Constants!$H108))</f>
        <v>0</v>
      </c>
      <c r="AA61" s="22">
        <f>((AA16*Constants!$H56*Constants!$H74*(1-Constants!$H92))+(AA16*Constants!$H56*Constants!$H108))</f>
        <v>0</v>
      </c>
      <c r="AB61" s="22">
        <f>((AB16*Constants!$H56*Constants!$H74*(1-Constants!$H92))+(AB16*Constants!$H56*Constants!$H108))</f>
        <v>0</v>
      </c>
      <c r="AC61" s="22">
        <f>((AC16*Constants!$H56*Constants!$H74*(1-Constants!$H92))+(AC16*Constants!$H56*Constants!$H108))</f>
        <v>0</v>
      </c>
      <c r="AD61" s="22">
        <f>((AD16*Constants!$H56*Constants!$H74*(1-Constants!$H92))+(AD16*Constants!$H56*Constants!$H108))</f>
        <v>0</v>
      </c>
      <c r="AE61" s="22">
        <f>((AE16*Constants!$H56*Constants!$H74*(1-Constants!$H92))+(AE16*Constants!$H56*Constants!$H108))</f>
        <v>0</v>
      </c>
      <c r="AF61" s="22">
        <f>((AF16*Constants!$H56*Constants!$H74*(1-Constants!$H92))+(AF16*Constants!$H56*Constants!$H108))</f>
        <v>0</v>
      </c>
      <c r="AG61" s="22">
        <f>((AG16*Constants!$H56*Constants!$H74*(1-Constants!$H92))+(AG16*Constants!$H56*Constants!$H108))</f>
        <v>0</v>
      </c>
      <c r="AH61" s="22">
        <f>((AH16*Constants!$H56*Constants!$H74*(1-Constants!$H92))+(AH16*Constants!$H56*Constants!$H108))</f>
        <v>0</v>
      </c>
      <c r="AI61" s="22">
        <f>((AI16*Constants!$H56*Constants!$H74*(1-Constants!$H92))+(AI16*Constants!$H56*Constants!$H108))</f>
        <v>0</v>
      </c>
      <c r="AJ61" s="22">
        <f>((AJ16*Constants!$H56*Constants!$H74*(1-Constants!$H92))+(AJ16*Constants!$H56*Constants!$H108))</f>
        <v>0</v>
      </c>
      <c r="AK61" s="22">
        <f>((AK16*Constants!$H56*Constants!$H74*(1-Constants!$H92))+(AK16*Constants!$H56*Constants!$H108))</f>
        <v>0</v>
      </c>
      <c r="AL61" s="22">
        <f>((AL16*Constants!$H56*Constants!$H74*(1-Constants!$H92))+(AL16*Constants!$H56*Constants!$H108))</f>
        <v>0</v>
      </c>
      <c r="AM61" s="22">
        <f>((AM16*Constants!$H56*Constants!$H74*(1-Constants!$H92))+(AM16*Constants!$H56*Constants!$H108))</f>
        <v>0</v>
      </c>
      <c r="AN61" s="22">
        <f>((AN16*Constants!$H56*Constants!$H74*(1-Constants!$H92))+(AN16*Constants!$H56*Constants!$H108))</f>
        <v>0</v>
      </c>
      <c r="AO61" s="22">
        <f>((AO16*Constants!$H56*Constants!$H74*(1-Constants!$H92))+(AO16*Constants!$H56*Constants!$H108))</f>
        <v>0</v>
      </c>
      <c r="AP61" s="22">
        <f>((AP16*Constants!$H56*Constants!$H74*(1-Constants!$H92))+(AP16*Constants!$H56*Constants!$H108))</f>
        <v>0</v>
      </c>
      <c r="AQ61" s="22">
        <f>((AQ16*Constants!$H56*Constants!$H74*(1-Constants!$H92))+(AQ16*Constants!$H56*Constants!$H108))</f>
        <v>0</v>
      </c>
      <c r="AR61" s="22">
        <f>((AR16*Constants!$H56*Constants!$H74*(1-Constants!$H92))+(AR16*Constants!$H56*Constants!$H108))</f>
        <v>0</v>
      </c>
      <c r="AS61" s="22">
        <f>((AS16*Constants!$H56*Constants!$H74*(1-Constants!$H92))+(AS16*Constants!$H56*Constants!$H108))</f>
        <v>0</v>
      </c>
      <c r="AT61" s="22">
        <f>((AT16*Constants!$H56*Constants!$H74*(1-Constants!$H92))+(AT16*Constants!$H56*Constants!$H108))</f>
        <v>0</v>
      </c>
      <c r="AU61" s="22">
        <f>((AU16*Constants!$H56*Constants!$H74*(1-Constants!$H92))+(AU16*Constants!$H56*Constants!$H108))</f>
        <v>0</v>
      </c>
      <c r="AV61" s="22">
        <f>((AV16*Constants!$H56*Constants!$H74*(1-Constants!$H92))+(AV16*Constants!$H56*Constants!$H108))</f>
        <v>0</v>
      </c>
      <c r="AW61" s="22">
        <f>((AW16*Constants!$H56*Constants!$H74*(1-Constants!$H92))+(AW16*Constants!$H56*Constants!$H108))</f>
        <v>0</v>
      </c>
      <c r="AX61" s="22">
        <f>((AX16*Constants!$H56*Constants!$H74*(1-Constants!$H92))+(AX16*Constants!$H56*Constants!$H108))</f>
        <v>0</v>
      </c>
      <c r="AY61" s="22">
        <f>((AY16*Constants!$H56*Constants!$H74*(1-Constants!$H92))+(AY16*Constants!$H56*Constants!$H108))</f>
        <v>0</v>
      </c>
      <c r="AZ61" s="22">
        <f>((AZ16*Constants!$H56*Constants!$H74*(1-Constants!$H92))+(AZ16*Constants!$H56*Constants!$H108))</f>
        <v>0</v>
      </c>
      <c r="BA61" s="22">
        <f>((BA16*Constants!$H56*Constants!$H74*(1-Constants!$H92))+(BA16*Constants!$H56*Constants!$H108))</f>
        <v>0</v>
      </c>
      <c r="BB61" s="22">
        <f>((BB16*Constants!$H56*Constants!$H74*(1-Constants!$H92))+(BB16*Constants!$H56*Constants!$H108))</f>
        <v>0</v>
      </c>
      <c r="BC61" s="22">
        <f>((BC16*Constants!$H56*Constants!$H74*(1-Constants!$H92))+(BC16*Constants!$H56*Constants!$H108))</f>
        <v>0</v>
      </c>
      <c r="BD61" s="22">
        <f>((BD16*Constants!$H56*Constants!$H74*(1-Constants!$H92))+(BD16*Constants!$H56*Constants!$H108))</f>
        <v>0</v>
      </c>
      <c r="BE61" s="22">
        <f>((BE16*Constants!$H56*Constants!$H74*(1-Constants!$H92))+(BE16*Constants!$H56*Constants!$H108))</f>
        <v>0</v>
      </c>
      <c r="BF61" s="22">
        <f>((BF16*Constants!$H56*Constants!$H74*(1-Constants!$H92))+(BF16*Constants!$H56*Constants!$H108))</f>
        <v>0</v>
      </c>
      <c r="BG61" s="22">
        <f>((BG16*Constants!$H56*Constants!$H74*(1-Constants!$H92))+(BG16*Constants!$H56*Constants!$H108))</f>
        <v>0</v>
      </c>
      <c r="BH61" s="22">
        <f>((BH16*Constants!$H56*Constants!$H74*(1-Constants!$H92))+(BH16*Constants!$H56*Constants!$H108))</f>
        <v>0</v>
      </c>
      <c r="BI61" s="22">
        <f>((BI16*Constants!$H56*Constants!$H74*(1-Constants!$H92))+(BI16*Constants!$H56*Constants!$H108))</f>
        <v>0</v>
      </c>
      <c r="BJ61" s="22">
        <f>((BJ16*Constants!$H56*Constants!$H74*(1-Constants!$H92))+(BJ16*Constants!$H56*Constants!$H108))</f>
        <v>0</v>
      </c>
      <c r="BK61" s="22">
        <f>((BK16*Constants!$H56*Constants!$H74*(1-Constants!$H92))+(BK16*Constants!$H56*Constants!$H108))</f>
        <v>0</v>
      </c>
      <c r="BL61" s="22">
        <f>((BL16*Constants!$H56*Constants!$H74*(1-Constants!$H92))+(BL16*Constants!$H56*Constants!$H108))</f>
        <v>0</v>
      </c>
      <c r="BM61" s="22">
        <f>((BM16*Constants!$H56*Constants!$H74*(1-Constants!$H92))+(BM16*Constants!$H56*Constants!$H108))</f>
        <v>0</v>
      </c>
      <c r="BN61" s="22">
        <f>((BN16*Constants!$H56*Constants!$H74*(1-Constants!$H92))+(BN16*Constants!$H56*Constants!$H108))</f>
        <v>0</v>
      </c>
      <c r="BO61" s="22">
        <f>((BO16*Constants!$H56*Constants!$H74*(1-Constants!$H92))+(BO16*Constants!$H56*Constants!$H108))</f>
        <v>0</v>
      </c>
      <c r="BP61" s="22">
        <f>((BP16*Constants!$H56*Constants!$H74*(1-Constants!$H92))+(BP16*Constants!$H56*Constants!$H108))</f>
        <v>0</v>
      </c>
    </row>
    <row r="62" spans="1:72" x14ac:dyDescent="0.25">
      <c r="A62" t="str">
        <f t="shared" si="20"/>
        <v>3C Aggregated and non-CO2 emissions on land</v>
      </c>
      <c r="B62" t="str">
        <f t="shared" si="21"/>
        <v>3C4 Direct N2O from managed soils (N2O)</v>
      </c>
      <c r="C62" t="s">
        <v>409</v>
      </c>
      <c r="D62" t="str">
        <f>Constants!D109</f>
        <v xml:space="preserve"> - Commercial swine</v>
      </c>
      <c r="E62" t="str">
        <f t="shared" si="23"/>
        <v>MM N available - Commercial swine</v>
      </c>
      <c r="F62" t="str">
        <f t="shared" si="24"/>
        <v>kg N</v>
      </c>
      <c r="H62" s="22">
        <f>((H17*Constants!$H57*Constants!$H75*(1-Constants!$H93))+(H17*Constants!$H57*Constants!$H109))</f>
        <v>7298537.9251200007</v>
      </c>
      <c r="I62" s="22">
        <f>((I17*Constants!$H57*Constants!$H75*(1-Constants!$H93))+(I17*Constants!$H57*Constants!$H109))</f>
        <v>7973796.3552000001</v>
      </c>
      <c r="J62" s="22">
        <f>((J17*Constants!$H57*Constants!$H75*(1-Constants!$H93))+(J17*Constants!$H57*Constants!$H109))</f>
        <v>7921116.6195200011</v>
      </c>
      <c r="K62" s="22">
        <f>((K17*Constants!$H57*Constants!$H75*(1-Constants!$H93))+(K17*Constants!$H57*Constants!$H109))</f>
        <v>7916327.5526400004</v>
      </c>
      <c r="L62" s="22">
        <f>((L17*Constants!$H57*Constants!$H75*(1-Constants!$H93))+(L17*Constants!$H57*Constants!$H109))</f>
        <v>7518835.0016000001</v>
      </c>
      <c r="M62" s="22">
        <f>((M17*Constants!$H57*Constants!$H75*(1-Constants!$H93))+(M17*Constants!$H57*Constants!$H109))</f>
        <v>7590671.0048000002</v>
      </c>
      <c r="N62" s="22">
        <f>((N17*Constants!$H57*Constants!$H75*(1-Constants!$H93))+(N17*Constants!$H57*Constants!$H109))</f>
        <v>8174937.1641600002</v>
      </c>
      <c r="O62" s="22">
        <f>((O17*Constants!$H57*Constants!$H75*(1-Constants!$H93))+(O17*Constants!$H57*Constants!$H109))</f>
        <v>8136624.6291200006</v>
      </c>
      <c r="P62" s="22">
        <f>((P17*Constants!$H57*Constants!$H75*(1-Constants!$H93))+(P17*Constants!$H57*Constants!$H109))</f>
        <v>8313820.1036800006</v>
      </c>
      <c r="Q62" s="22">
        <f>((Q17*Constants!$H57*Constants!$H75*(1-Constants!$H93))+(Q17*Constants!$H57*Constants!$H109))</f>
        <v>8524539.0463999994</v>
      </c>
      <c r="R62" s="22">
        <f>((R17*Constants!$H57*Constants!$H75*(1-Constants!$H93))+(R17*Constants!$H57*Constants!$H109))</f>
        <v>7887593.1513599996</v>
      </c>
      <c r="S62" s="22">
        <f>((S17*Constants!$H57*Constants!$H75*(1-Constants!$H93))+(S17*Constants!$H57*Constants!$H109))</f>
        <v>8036054.2246400006</v>
      </c>
      <c r="T62" s="22">
        <f>((T17*Constants!$H57*Constants!$H75*(1-Constants!$H93))+(T17*Constants!$H57*Constants!$H109))</f>
        <v>8189304.3647999996</v>
      </c>
      <c r="U62" s="22">
        <f>((U17*Constants!$H57*Constants!$H75*(1-Constants!$H93))+(U17*Constants!$H57*Constants!$H109))</f>
        <v>7964218.2214400005</v>
      </c>
      <c r="V62" s="22">
        <f>((V17*Constants!$H57*Constants!$H75*(1-Constants!$H93))+(V17*Constants!$H57*Constants!$H109))</f>
        <v>7964218.2214400005</v>
      </c>
      <c r="W62" s="22">
        <f>((W17*Constants!$H57*Constants!$H75*(1-Constants!$H93))+(W17*Constants!$H57*Constants!$H109))</f>
        <v>7906749.4188800007</v>
      </c>
      <c r="X62" s="22">
        <f>((X17*Constants!$H57*Constants!$H75*(1-Constants!$H93))+(X17*Constants!$H57*Constants!$H109))</f>
        <v>7767866.4793599993</v>
      </c>
      <c r="Y62" s="22">
        <f>((Y17*Constants!$H57*Constants!$H75*(1-Constants!$H93))+(Y17*Constants!$H57*Constants!$H109))</f>
        <v>7906749.4188800007</v>
      </c>
      <c r="Z62" s="22">
        <f>((Z17*Constants!$H57*Constants!$H75*(1-Constants!$H93))+(Z17*Constants!$H57*Constants!$H109))</f>
        <v>7734343.0111999996</v>
      </c>
      <c r="AA62" s="22">
        <f>((AA17*Constants!$H57*Constants!$H75*(1-Constants!$H93))+(AA17*Constants!$H57*Constants!$H109))</f>
        <v>7724764.87744</v>
      </c>
      <c r="AB62" s="22">
        <f>((AB17*Constants!$H57*Constants!$H75*(1-Constants!$H93))+(AB17*Constants!$H57*Constants!$H109))</f>
        <v>7633772.6067200005</v>
      </c>
      <c r="AC62" s="22">
        <f>((AC17*Constants!$H57*Constants!$H75*(1-Constants!$H93))+(AC17*Constants!$H57*Constants!$H109))</f>
        <v>7585881.9379200004</v>
      </c>
      <c r="AD62" s="22">
        <f>((AD17*Constants!$H57*Constants!$H75*(1-Constants!$H93))+(AD17*Constants!$H57*Constants!$H109))</f>
        <v>7970273.9777179519</v>
      </c>
      <c r="AE62" s="22">
        <f>((AE17*Constants!$H57*Constants!$H75*(1-Constants!$H93))+(AE17*Constants!$H57*Constants!$H109))</f>
        <v>7956835.6307775294</v>
      </c>
      <c r="AF62" s="22">
        <f>((AF17*Constants!$H57*Constants!$H75*(1-Constants!$H93))+(AF17*Constants!$H57*Constants!$H109))</f>
        <v>7888219.2962549543</v>
      </c>
      <c r="AG62" s="22">
        <f>((AG17*Constants!$H57*Constants!$H75*(1-Constants!$H93))+(AG17*Constants!$H57*Constants!$H109))</f>
        <v>7764260.4426328037</v>
      </c>
      <c r="AH62" s="22">
        <f>((AH17*Constants!$H57*Constants!$H75*(1-Constants!$H93))+(AH17*Constants!$H57*Constants!$H109))</f>
        <v>7599239.8800529167</v>
      </c>
      <c r="AI62" s="22">
        <f>((AI17*Constants!$H57*Constants!$H75*(1-Constants!$H93))+(AI17*Constants!$H57*Constants!$H109))</f>
        <v>7480149.163260865</v>
      </c>
      <c r="AJ62" s="22">
        <f>((AJ17*Constants!$H57*Constants!$H75*(1-Constants!$H93))+(AJ17*Constants!$H57*Constants!$H109))</f>
        <v>7350815.6343693249</v>
      </c>
      <c r="AK62" s="22">
        <f>((AK17*Constants!$H57*Constants!$H75*(1-Constants!$H93))+(AK17*Constants!$H57*Constants!$H109))</f>
        <v>7212439.0158073623</v>
      </c>
      <c r="AL62" s="22">
        <f>((AL17*Constants!$H57*Constants!$H75*(1-Constants!$H93))+(AL17*Constants!$H57*Constants!$H109))</f>
        <v>6308575.4047575993</v>
      </c>
      <c r="AM62" s="22">
        <f>((AM17*Constants!$H57*Constants!$H75*(1-Constants!$H93))+(AM17*Constants!$H57*Constants!$H109))</f>
        <v>6323595.02799745</v>
      </c>
      <c r="AN62" s="22">
        <f>((AN17*Constants!$H57*Constants!$H75*(1-Constants!$H93))+(AN17*Constants!$H57*Constants!$H109))</f>
        <v>6329502.1103655482</v>
      </c>
      <c r="AO62" s="22">
        <f>((AO17*Constants!$H57*Constants!$H75*(1-Constants!$H93))+(AO17*Constants!$H57*Constants!$H109))</f>
        <v>6335718.9454910466</v>
      </c>
      <c r="AP62" s="22">
        <f>((AP17*Constants!$H57*Constants!$H75*(1-Constants!$H93))+(AP17*Constants!$H57*Constants!$H109))</f>
        <v>6334383.7038412681</v>
      </c>
      <c r="AQ62" s="22">
        <f>((AQ17*Constants!$H57*Constants!$H75*(1-Constants!$H93))+(AQ17*Constants!$H57*Constants!$H109))</f>
        <v>6338894.2914797943</v>
      </c>
      <c r="AR62" s="22">
        <f>((AR17*Constants!$H57*Constants!$H75*(1-Constants!$H93))+(AR17*Constants!$H57*Constants!$H109))</f>
        <v>6377858.5179548468</v>
      </c>
      <c r="AS62" s="22">
        <f>((AS17*Constants!$H57*Constants!$H75*(1-Constants!$H93))+(AS17*Constants!$H57*Constants!$H109))</f>
        <v>6412010.2033243123</v>
      </c>
      <c r="AT62" s="22">
        <f>((AT17*Constants!$H57*Constants!$H75*(1-Constants!$H93))+(AT17*Constants!$H57*Constants!$H109))</f>
        <v>6452540.8641996179</v>
      </c>
      <c r="AU62" s="22">
        <f>((AU17*Constants!$H57*Constants!$H75*(1-Constants!$H93))+(AU17*Constants!$H57*Constants!$H109))</f>
        <v>6496416.3072234364</v>
      </c>
      <c r="AV62" s="22">
        <f>((AV17*Constants!$H57*Constants!$H75*(1-Constants!$H93))+(AV17*Constants!$H57*Constants!$H109))</f>
        <v>6543952.5257580001</v>
      </c>
      <c r="AW62" s="22">
        <f>((AW17*Constants!$H57*Constants!$H75*(1-Constants!$H93))+(AW17*Constants!$H57*Constants!$H109))</f>
        <v>6631393.9854504187</v>
      </c>
      <c r="AX62" s="22">
        <f>((AX17*Constants!$H57*Constants!$H75*(1-Constants!$H93))+(AX17*Constants!$H57*Constants!$H109))</f>
        <v>6702880.4335768698</v>
      </c>
      <c r="AY62" s="22">
        <f>((AY17*Constants!$H57*Constants!$H75*(1-Constants!$H93))+(AY17*Constants!$H57*Constants!$H109))</f>
        <v>6794260.3635271443</v>
      </c>
      <c r="AZ62" s="22">
        <f>((AZ17*Constants!$H57*Constants!$H75*(1-Constants!$H93))+(AZ17*Constants!$H57*Constants!$H109))</f>
        <v>6896955.7759012058</v>
      </c>
      <c r="BA62" s="22">
        <f>((BA17*Constants!$H57*Constants!$H75*(1-Constants!$H93))+(BA17*Constants!$H57*Constants!$H109))</f>
        <v>7011261.2270451086</v>
      </c>
      <c r="BB62" s="22">
        <f>((BB17*Constants!$H57*Constants!$H75*(1-Constants!$H93))+(BB17*Constants!$H57*Constants!$H109))</f>
        <v>7130133.0374687193</v>
      </c>
      <c r="BC62" s="22">
        <f>((BC17*Constants!$H57*Constants!$H75*(1-Constants!$H93))+(BC17*Constants!$H57*Constants!$H109))</f>
        <v>7254022.3469894351</v>
      </c>
      <c r="BD62" s="22">
        <f>((BD17*Constants!$H57*Constants!$H75*(1-Constants!$H93))+(BD17*Constants!$H57*Constants!$H109))</f>
        <v>7375490.7980649648</v>
      </c>
      <c r="BE62" s="22">
        <f>((BE17*Constants!$H57*Constants!$H75*(1-Constants!$H93))+(BE17*Constants!$H57*Constants!$H109))</f>
        <v>7501614.9801204167</v>
      </c>
      <c r="BF62" s="22">
        <f>((BF17*Constants!$H57*Constants!$H75*(1-Constants!$H93))+(BF17*Constants!$H57*Constants!$H109))</f>
        <v>7637961.2836693451</v>
      </c>
      <c r="BG62" s="22">
        <f>((BG17*Constants!$H57*Constants!$H75*(1-Constants!$H93))+(BG17*Constants!$H57*Constants!$H109))</f>
        <v>7781508.080956093</v>
      </c>
      <c r="BH62" s="22">
        <f>((BH17*Constants!$H57*Constants!$H75*(1-Constants!$H93))+(BH17*Constants!$H57*Constants!$H109))</f>
        <v>7930197.2510168273</v>
      </c>
      <c r="BI62" s="22">
        <f>((BI17*Constants!$H57*Constants!$H75*(1-Constants!$H93))+(BI17*Constants!$H57*Constants!$H109))</f>
        <v>8082764.3713175645</v>
      </c>
      <c r="BJ62" s="22">
        <f>((BJ17*Constants!$H57*Constants!$H75*(1-Constants!$H93))+(BJ17*Constants!$H57*Constants!$H109))</f>
        <v>8240466.9712026818</v>
      </c>
      <c r="BK62" s="22">
        <f>((BK17*Constants!$H57*Constants!$H75*(1-Constants!$H93))+(BK17*Constants!$H57*Constants!$H109))</f>
        <v>8409467.1322188005</v>
      </c>
      <c r="BL62" s="22">
        <f>((BL17*Constants!$H57*Constants!$H75*(1-Constants!$H93))+(BL17*Constants!$H57*Constants!$H109))</f>
        <v>8588442.2603335492</v>
      </c>
      <c r="BM62" s="22">
        <f>((BM17*Constants!$H57*Constants!$H75*(1-Constants!$H93))+(BM17*Constants!$H57*Constants!$H109))</f>
        <v>8774436.4562137518</v>
      </c>
      <c r="BN62" s="22">
        <f>((BN17*Constants!$H57*Constants!$H75*(1-Constants!$H93))+(BN17*Constants!$H57*Constants!$H109))</f>
        <v>8955040.689138256</v>
      </c>
      <c r="BO62" s="22">
        <f>((BO17*Constants!$H57*Constants!$H75*(1-Constants!$H93))+(BO17*Constants!$H57*Constants!$H109))</f>
        <v>9143367.0986545868</v>
      </c>
      <c r="BP62" s="22">
        <f>((BP17*Constants!$H57*Constants!$H75*(1-Constants!$H93))+(BP17*Constants!$H57*Constants!$H109))</f>
        <v>9340000.4499779884</v>
      </c>
    </row>
    <row r="63" spans="1:72" x14ac:dyDescent="0.25">
      <c r="A63" t="str">
        <f t="shared" si="20"/>
        <v>3C Aggregated and non-CO2 emissions on land</v>
      </c>
      <c r="B63" t="str">
        <f t="shared" si="21"/>
        <v>3C4 Direct N2O from managed soils (N2O)</v>
      </c>
      <c r="C63" t="s">
        <v>409</v>
      </c>
      <c r="D63" t="str">
        <f>Constants!D110</f>
        <v xml:space="preserve"> - Subsistence swine</v>
      </c>
      <c r="E63" t="str">
        <f t="shared" si="23"/>
        <v>MM N available - Subsistence swine</v>
      </c>
      <c r="F63" t="str">
        <f t="shared" si="24"/>
        <v>kg N</v>
      </c>
      <c r="H63" s="22">
        <f>((H18*Constants!$H58*Constants!$H76*(1-Constants!$H94))+(H18*Constants!$H58*Constants!$H110))</f>
        <v>1773185.6742955854</v>
      </c>
      <c r="I63" s="22">
        <f>((I18*Constants!$H58*Constants!$H76*(1-Constants!$H94))+(I18*Constants!$H58*Constants!$H110))</f>
        <v>1937240.2543977362</v>
      </c>
      <c r="J63" s="22">
        <f>((J18*Constants!$H58*Constants!$H76*(1-Constants!$H94))+(J18*Constants!$H58*Constants!$H110))</f>
        <v>1924441.6701344475</v>
      </c>
      <c r="K63" s="22">
        <f>((K18*Constants!$H58*Constants!$H76*(1-Constants!$H94))+(K18*Constants!$H58*Constants!$H110))</f>
        <v>1923278.1624741489</v>
      </c>
      <c r="L63" s="22">
        <f>((L18*Constants!$H58*Constants!$H76*(1-Constants!$H94))+(L18*Constants!$H58*Constants!$H110))</f>
        <v>1826707.0266693365</v>
      </c>
      <c r="M63" s="22">
        <f>((M18*Constants!$H58*Constants!$H76*(1-Constants!$H94))+(M18*Constants!$H58*Constants!$H110))</f>
        <v>1844159.6415738207</v>
      </c>
      <c r="N63" s="22">
        <f>((N18*Constants!$H58*Constants!$H76*(1-Constants!$H94))+(N18*Constants!$H58*Constants!$H110))</f>
        <v>1986107.5761302917</v>
      </c>
      <c r="O63" s="22">
        <f>((O18*Constants!$H58*Constants!$H76*(1-Constants!$H94))+(O18*Constants!$H58*Constants!$H110))</f>
        <v>1976799.5148479</v>
      </c>
      <c r="P63" s="22">
        <f>((P18*Constants!$H58*Constants!$H76*(1-Constants!$H94))+(P18*Constants!$H58*Constants!$H110))</f>
        <v>2019849.2982789606</v>
      </c>
      <c r="Q63" s="22">
        <f>((Q18*Constants!$H58*Constants!$H76*(1-Constants!$H94))+(Q18*Constants!$H58*Constants!$H110))</f>
        <v>2071043.6353321141</v>
      </c>
      <c r="R63" s="22">
        <f>((R18*Constants!$H58*Constants!$H76*(1-Constants!$H94))+(R18*Constants!$H58*Constants!$H110))</f>
        <v>1916297.1165123552</v>
      </c>
      <c r="S63" s="22">
        <f>((S18*Constants!$H58*Constants!$H76*(1-Constants!$H94))+(S18*Constants!$H58*Constants!$H110))</f>
        <v>1952365.8539816223</v>
      </c>
      <c r="T63" s="22">
        <f>((T18*Constants!$H58*Constants!$H76*(1-Constants!$H94))+(T18*Constants!$H58*Constants!$H110))</f>
        <v>1989598.0991111884</v>
      </c>
      <c r="U63" s="22">
        <f>((U18*Constants!$H58*Constants!$H76*(1-Constants!$H94))+(U18*Constants!$H58*Constants!$H110))</f>
        <v>1934913.2390771382</v>
      </c>
      <c r="V63" s="22">
        <f>((V18*Constants!$H58*Constants!$H76*(1-Constants!$H94))+(V18*Constants!$H58*Constants!$H110))</f>
        <v>1934913.2390771382</v>
      </c>
      <c r="W63" s="22">
        <f>((W18*Constants!$H58*Constants!$H76*(1-Constants!$H94))+(W18*Constants!$H58*Constants!$H110))</f>
        <v>1920951.1471535508</v>
      </c>
      <c r="X63" s="22">
        <f>((X18*Constants!$H58*Constants!$H76*(1-Constants!$H94))+(X18*Constants!$H58*Constants!$H110))</f>
        <v>1887209.4250048813</v>
      </c>
      <c r="Y63" s="22">
        <f>((Y18*Constants!$H58*Constants!$H76*(1-Constants!$H94))+(Y18*Constants!$H58*Constants!$H110))</f>
        <v>1920951.1471535508</v>
      </c>
      <c r="Z63" s="22">
        <f>((Z18*Constants!$H58*Constants!$H76*(1-Constants!$H94))+(Z18*Constants!$H58*Constants!$H110))</f>
        <v>1879064.8713827892</v>
      </c>
      <c r="AA63" s="22">
        <f>((AA18*Constants!$H58*Constants!$H76*(1-Constants!$H94))+(AA18*Constants!$H58*Constants!$H110))</f>
        <v>1876737.8560621911</v>
      </c>
      <c r="AB63" s="22">
        <f>((AB18*Constants!$H58*Constants!$H76*(1-Constants!$H94))+(AB18*Constants!$H58*Constants!$H110))</f>
        <v>1854631.2105165115</v>
      </c>
      <c r="AC63" s="22">
        <f>((AC18*Constants!$H58*Constants!$H76*(1-Constants!$H94))+(AC18*Constants!$H58*Constants!$H110))</f>
        <v>1842996.1339135219</v>
      </c>
      <c r="AD63" s="22">
        <f>((AD18*Constants!$H58*Constants!$H76*(1-Constants!$H94))+(AD18*Constants!$H58*Constants!$H110))</f>
        <v>2022088.9445163216</v>
      </c>
      <c r="AE63" s="22">
        <f>((AE18*Constants!$H58*Constants!$H76*(1-Constants!$H94))+(AE18*Constants!$H58*Constants!$H110))</f>
        <v>2018679.5845800422</v>
      </c>
      <c r="AF63" s="22">
        <f>((AF18*Constants!$H58*Constants!$H76*(1-Constants!$H94))+(AF18*Constants!$H58*Constants!$H110))</f>
        <v>2001271.3584840226</v>
      </c>
      <c r="AG63" s="22">
        <f>((AG18*Constants!$H58*Constants!$H76*(1-Constants!$H94))+(AG18*Constants!$H58*Constants!$H110))</f>
        <v>1969822.5239539915</v>
      </c>
      <c r="AH63" s="22">
        <f>((AH18*Constants!$H58*Constants!$H76*(1-Constants!$H94))+(AH18*Constants!$H58*Constants!$H110))</f>
        <v>1927956.1770575708</v>
      </c>
      <c r="AI63" s="22">
        <f>((AI18*Constants!$H58*Constants!$H76*(1-Constants!$H94))+(AI18*Constants!$H58*Constants!$H110))</f>
        <v>1897742.407431463</v>
      </c>
      <c r="AJ63" s="22">
        <f>((AJ18*Constants!$H58*Constants!$H76*(1-Constants!$H94))+(AJ18*Constants!$H58*Constants!$H110))</f>
        <v>1864929.9972611233</v>
      </c>
      <c r="AK63" s="22">
        <f>((AK18*Constants!$H58*Constants!$H76*(1-Constants!$H94))+(AK18*Constants!$H58*Constants!$H110))</f>
        <v>1829823.3207082285</v>
      </c>
      <c r="AL63" s="22">
        <f>((AL18*Constants!$H58*Constants!$H76*(1-Constants!$H94))+(AL18*Constants!$H58*Constants!$H110))</f>
        <v>1600509.6709687214</v>
      </c>
      <c r="AM63" s="22">
        <f>((AM18*Constants!$H58*Constants!$H76*(1-Constants!$H94))+(AM18*Constants!$H58*Constants!$H110))</f>
        <v>1604320.2067406417</v>
      </c>
      <c r="AN63" s="22">
        <f>((AN18*Constants!$H58*Constants!$H76*(1-Constants!$H94))+(AN18*Constants!$H58*Constants!$H110))</f>
        <v>1605818.8560950144</v>
      </c>
      <c r="AO63" s="22">
        <f>((AO18*Constants!$H58*Constants!$H76*(1-Constants!$H94))+(AO18*Constants!$H58*Constants!$H110))</f>
        <v>1607396.0909068033</v>
      </c>
      <c r="AP63" s="22">
        <f>((AP18*Constants!$H58*Constants!$H76*(1-Constants!$H94))+(AP18*Constants!$H58*Constants!$H110))</f>
        <v>1607057.3350013196</v>
      </c>
      <c r="AQ63" s="22">
        <f>((AQ18*Constants!$H58*Constants!$H76*(1-Constants!$H94))+(AQ18*Constants!$H58*Constants!$H110))</f>
        <v>1608201.6883099554</v>
      </c>
      <c r="AR63" s="22">
        <f>((AR18*Constants!$H58*Constants!$H76*(1-Constants!$H94))+(AR18*Constants!$H58*Constants!$H110))</f>
        <v>1618087.0613607562</v>
      </c>
      <c r="AS63" s="22">
        <f>((AS18*Constants!$H58*Constants!$H76*(1-Constants!$H94))+(AS18*Constants!$H58*Constants!$H110))</f>
        <v>1626751.4743552478</v>
      </c>
      <c r="AT63" s="22">
        <f>((AT18*Constants!$H58*Constants!$H76*(1-Constants!$H94))+(AT18*Constants!$H58*Constants!$H110))</f>
        <v>1637034.2577951916</v>
      </c>
      <c r="AU63" s="22">
        <f>((AU18*Constants!$H58*Constants!$H76*(1-Constants!$H94))+(AU18*Constants!$H58*Constants!$H110))</f>
        <v>1648165.6252390523</v>
      </c>
      <c r="AV63" s="22">
        <f>((AV18*Constants!$H58*Constants!$H76*(1-Constants!$H94))+(AV18*Constants!$H58*Constants!$H110))</f>
        <v>1660225.7454095229</v>
      </c>
      <c r="AW63" s="22">
        <f>((AW18*Constants!$H58*Constants!$H76*(1-Constants!$H94))+(AW18*Constants!$H58*Constants!$H110))</f>
        <v>1682409.9776493078</v>
      </c>
      <c r="AX63" s="22">
        <f>((AX18*Constants!$H58*Constants!$H76*(1-Constants!$H94))+(AX18*Constants!$H58*Constants!$H110))</f>
        <v>1700546.3625268356</v>
      </c>
      <c r="AY63" s="22">
        <f>((AY18*Constants!$H58*Constants!$H76*(1-Constants!$H94))+(AY18*Constants!$H58*Constants!$H110))</f>
        <v>1723729.7997110148</v>
      </c>
      <c r="AZ63" s="22">
        <f>((AZ18*Constants!$H58*Constants!$H76*(1-Constants!$H94))+(AZ18*Constants!$H58*Constants!$H110))</f>
        <v>1749784.0179969454</v>
      </c>
      <c r="BA63" s="22">
        <f>((BA18*Constants!$H58*Constants!$H76*(1-Constants!$H94))+(BA18*Constants!$H58*Constants!$H110))</f>
        <v>1778783.7474544537</v>
      </c>
      <c r="BB63" s="22">
        <f>((BB18*Constants!$H58*Constants!$H76*(1-Constants!$H94))+(BB18*Constants!$H58*Constants!$H110))</f>
        <v>1808941.9796989423</v>
      </c>
      <c r="BC63" s="22">
        <f>((BC18*Constants!$H58*Constants!$H76*(1-Constants!$H94))+(BC18*Constants!$H58*Constants!$H110))</f>
        <v>1840373.1706248694</v>
      </c>
      <c r="BD63" s="22">
        <f>((BD18*Constants!$H58*Constants!$H76*(1-Constants!$H94))+(BD18*Constants!$H58*Constants!$H110))</f>
        <v>1871190.1805186339</v>
      </c>
      <c r="BE63" s="22">
        <f>((BE18*Constants!$H58*Constants!$H76*(1-Constants!$H94))+(BE18*Constants!$H58*Constants!$H110))</f>
        <v>1903188.3671410112</v>
      </c>
      <c r="BF63" s="22">
        <f>((BF18*Constants!$H58*Constants!$H76*(1-Constants!$H94))+(BF18*Constants!$H58*Constants!$H110))</f>
        <v>1937779.9450218631</v>
      </c>
      <c r="BG63" s="22">
        <f>((BG18*Constants!$H58*Constants!$H76*(1-Constants!$H94))+(BG18*Constants!$H58*Constants!$H110))</f>
        <v>1974198.315660781</v>
      </c>
      <c r="BH63" s="22">
        <f>((BH18*Constants!$H58*Constants!$H76*(1-Constants!$H94))+(BH18*Constants!$H58*Constants!$H110))</f>
        <v>2011921.3259098218</v>
      </c>
      <c r="BI63" s="22">
        <f>((BI18*Constants!$H58*Constants!$H76*(1-Constants!$H94))+(BI18*Constants!$H58*Constants!$H110))</f>
        <v>2050628.1869436181</v>
      </c>
      <c r="BJ63" s="22">
        <f>((BJ18*Constants!$H58*Constants!$H76*(1-Constants!$H94))+(BJ18*Constants!$H58*Constants!$H110))</f>
        <v>2090637.9387590105</v>
      </c>
      <c r="BK63" s="22">
        <f>((BK18*Constants!$H58*Constants!$H76*(1-Constants!$H94))+(BK18*Constants!$H58*Constants!$H110))</f>
        <v>2133513.9249757379</v>
      </c>
      <c r="BL63" s="22">
        <f>((BL18*Constants!$H58*Constants!$H76*(1-Constants!$H94))+(BL18*Constants!$H58*Constants!$H110))</f>
        <v>2178920.59843715</v>
      </c>
      <c r="BM63" s="22">
        <f>((BM18*Constants!$H58*Constants!$H76*(1-Constants!$H94))+(BM18*Constants!$H58*Constants!$H110))</f>
        <v>2226108.0361946207</v>
      </c>
      <c r="BN63" s="22">
        <f>((BN18*Constants!$H58*Constants!$H76*(1-Constants!$H94))+(BN18*Constants!$H58*Constants!$H110))</f>
        <v>2271928.0197673882</v>
      </c>
      <c r="BO63" s="22">
        <f>((BO18*Constants!$H58*Constants!$H76*(1-Constants!$H94))+(BO18*Constants!$H58*Constants!$H110))</f>
        <v>2319707.1490304526</v>
      </c>
      <c r="BP63" s="22">
        <f>((BP18*Constants!$H58*Constants!$H76*(1-Constants!$H94))+(BP18*Constants!$H58*Constants!$H110))</f>
        <v>2369593.7811519857</v>
      </c>
    </row>
    <row r="64" spans="1:72" x14ac:dyDescent="0.25">
      <c r="A64" t="str">
        <f t="shared" si="20"/>
        <v>3C Aggregated and non-CO2 emissions on land</v>
      </c>
      <c r="B64" t="str">
        <f t="shared" si="21"/>
        <v>3C4 Direct N2O from managed soils (N2O)</v>
      </c>
      <c r="C64" t="s">
        <v>409</v>
      </c>
      <c r="D64" t="str">
        <f>Constants!D111</f>
        <v xml:space="preserve"> - Commercial layers</v>
      </c>
      <c r="E64" t="str">
        <f t="shared" si="23"/>
        <v>MM N available - Commercial layers</v>
      </c>
      <c r="F64" t="str">
        <f t="shared" si="24"/>
        <v>kg N</v>
      </c>
      <c r="H64" s="22">
        <f>((H19*Constants!$H59*Constants!$H77*(1-Constants!$H95))+(H19*Constants!$H59*Constants!$H111))</f>
        <v>6185488.2909675539</v>
      </c>
      <c r="I64" s="22">
        <f>((I19*Constants!$H59*Constants!$H77*(1-Constants!$H95))+(I19*Constants!$H59*Constants!$H111))</f>
        <v>6009109.2071274081</v>
      </c>
      <c r="J64" s="22">
        <f>((J19*Constants!$H59*Constants!$H77*(1-Constants!$H95))+(J19*Constants!$H59*Constants!$H111))</f>
        <v>5699222.0850570546</v>
      </c>
      <c r="K64" s="22">
        <f>((K19*Constants!$H59*Constants!$H77*(1-Constants!$H95))+(K19*Constants!$H59*Constants!$H111))</f>
        <v>5609611.8493190575</v>
      </c>
      <c r="L64" s="22">
        <f>((L19*Constants!$H59*Constants!$H77*(1-Constants!$H95))+(L19*Constants!$H59*Constants!$H111))</f>
        <v>5365613.9312671879</v>
      </c>
      <c r="M64" s="22">
        <f>((M19*Constants!$H59*Constants!$H77*(1-Constants!$H95))+(M19*Constants!$H59*Constants!$H111))</f>
        <v>5854552.6233854303</v>
      </c>
      <c r="N64" s="22">
        <f>((N19*Constants!$H59*Constants!$H77*(1-Constants!$H95))+(N19*Constants!$H59*Constants!$H111))</f>
        <v>6184194.3241279265</v>
      </c>
      <c r="O64" s="22">
        <f>((O19*Constants!$H59*Constants!$H77*(1-Constants!$H95))+(O19*Constants!$H59*Constants!$H111))</f>
        <v>6204530.2379142288</v>
      </c>
      <c r="P64" s="22">
        <f>((P19*Constants!$H59*Constants!$H77*(1-Constants!$H95))+(P19*Constants!$H59*Constants!$H111))</f>
        <v>6985777.5007305164</v>
      </c>
      <c r="Q64" s="22">
        <f>((Q19*Constants!$H59*Constants!$H77*(1-Constants!$H95))+(Q19*Constants!$H59*Constants!$H111))</f>
        <v>7489454.4973270632</v>
      </c>
      <c r="R64" s="22">
        <f>((R19*Constants!$H59*Constants!$H77*(1-Constants!$H95))+(R19*Constants!$H59*Constants!$H111))</f>
        <v>7330764.97378729</v>
      </c>
      <c r="S64" s="22">
        <f>((S19*Constants!$H59*Constants!$H77*(1-Constants!$H95))+(S19*Constants!$H59*Constants!$H111))</f>
        <v>7526323.6329122018</v>
      </c>
      <c r="T64" s="22">
        <f>((T19*Constants!$H59*Constants!$H77*(1-Constants!$H95))+(T19*Constants!$H59*Constants!$H111))</f>
        <v>7467252.7937713731</v>
      </c>
      <c r="U64" s="22">
        <f>((U19*Constants!$H59*Constants!$H77*(1-Constants!$H95))+(U19*Constants!$H59*Constants!$H111))</f>
        <v>7169141.381636614</v>
      </c>
      <c r="V64" s="22">
        <f>((V19*Constants!$H59*Constants!$H77*(1-Constants!$H95))+(V19*Constants!$H59*Constants!$H111))</f>
        <v>7429101.8801676938</v>
      </c>
      <c r="W64" s="22">
        <f>((W19*Constants!$H59*Constants!$H77*(1-Constants!$H95))+(W19*Constants!$H59*Constants!$H111))</f>
        <v>7877080.6206777897</v>
      </c>
      <c r="X64" s="22">
        <f>((X19*Constants!$H59*Constants!$H77*(1-Constants!$H95))+(X19*Constants!$H59*Constants!$H111))</f>
        <v>8693284.2187629454</v>
      </c>
      <c r="Y64" s="22">
        <f>((Y19*Constants!$H59*Constants!$H77*(1-Constants!$H95))+(Y19*Constants!$H59*Constants!$H111))</f>
        <v>9620616.8920187056</v>
      </c>
      <c r="Z64" s="22">
        <f>((Z19*Constants!$H59*Constants!$H77*(1-Constants!$H95))+(Z19*Constants!$H59*Constants!$H111))</f>
        <v>9747319.238270821</v>
      </c>
      <c r="AA64" s="22">
        <f>((AA19*Constants!$H59*Constants!$H77*(1-Constants!$H95))+(AA19*Constants!$H59*Constants!$H111))</f>
        <v>9387970.3735440131</v>
      </c>
      <c r="AB64" s="22">
        <f>((AB19*Constants!$H59*Constants!$H77*(1-Constants!$H95))+(AB19*Constants!$H59*Constants!$H111))</f>
        <v>9753664.2574823145</v>
      </c>
      <c r="AC64" s="22">
        <f>((AC19*Constants!$H59*Constants!$H77*(1-Constants!$H95))+(AC19*Constants!$H59*Constants!$H111))</f>
        <v>10203867.24700897</v>
      </c>
      <c r="AD64" s="22">
        <f>((AD19*Constants!$H59*Constants!$H77*(1-Constants!$H95))+(AD19*Constants!$H59*Constants!$H111))</f>
        <v>10027118.2782418</v>
      </c>
      <c r="AE64" s="22">
        <f>((AE19*Constants!$H59*Constants!$H77*(1-Constants!$H95))+(AE19*Constants!$H59*Constants!$H111))</f>
        <v>10252493.383010054</v>
      </c>
      <c r="AF64" s="22">
        <f>((AF19*Constants!$H59*Constants!$H77*(1-Constants!$H95))+(AF19*Constants!$H59*Constants!$H111))</f>
        <v>10438401.454455353</v>
      </c>
      <c r="AG64" s="22">
        <f>((AG19*Constants!$H59*Constants!$H77*(1-Constants!$H95))+(AG19*Constants!$H59*Constants!$H111))</f>
        <v>10581817.589372475</v>
      </c>
      <c r="AH64" s="22">
        <f>((AH19*Constants!$H59*Constants!$H77*(1-Constants!$H95))+(AH19*Constants!$H59*Constants!$H111))</f>
        <v>10690992.871257231</v>
      </c>
      <c r="AI64" s="22">
        <f>((AI19*Constants!$H59*Constants!$H77*(1-Constants!$H95))+(AI19*Constants!$H59*Constants!$H111))</f>
        <v>10832984.997274796</v>
      </c>
      <c r="AJ64" s="22">
        <f>((AJ19*Constants!$H59*Constants!$H77*(1-Constants!$H95))+(AJ19*Constants!$H59*Constants!$H111))</f>
        <v>10962996.29252176</v>
      </c>
      <c r="AK64" s="22">
        <f>((AK19*Constants!$H59*Constants!$H77*(1-Constants!$H95))+(AK19*Constants!$H59*Constants!$H111))</f>
        <v>11081877.503409732</v>
      </c>
      <c r="AL64" s="22">
        <f>((AL19*Constants!$H59*Constants!$H77*(1-Constants!$H95))+(AL19*Constants!$H59*Constants!$H111))</f>
        <v>10541851.746879235</v>
      </c>
      <c r="AM64" s="22">
        <f>((AM19*Constants!$H59*Constants!$H77*(1-Constants!$H95))+(AM19*Constants!$H59*Constants!$H111))</f>
        <v>10746101.711743802</v>
      </c>
      <c r="AN64" s="22">
        <f>((AN19*Constants!$H59*Constants!$H77*(1-Constants!$H95))+(AN19*Constants!$H59*Constants!$H111))</f>
        <v>10943955.478540048</v>
      </c>
      <c r="AO64" s="22">
        <f>((AO19*Constants!$H59*Constants!$H77*(1-Constants!$H95))+(AO19*Constants!$H59*Constants!$H111))</f>
        <v>11143797.063609686</v>
      </c>
      <c r="AP64" s="22">
        <f>((AP19*Constants!$H59*Constants!$H77*(1-Constants!$H95))+(AP19*Constants!$H59*Constants!$H111))</f>
        <v>11338295.026253203</v>
      </c>
      <c r="AQ64" s="22">
        <f>((AQ19*Constants!$H59*Constants!$H77*(1-Constants!$H95))+(AQ19*Constants!$H59*Constants!$H111))</f>
        <v>11539905.656417863</v>
      </c>
      <c r="AR64" s="22">
        <f>((AR19*Constants!$H59*Constants!$H77*(1-Constants!$H95))+(AR19*Constants!$H59*Constants!$H111))</f>
        <v>11767056.753488066</v>
      </c>
      <c r="AS64" s="22">
        <f>((AS19*Constants!$H59*Constants!$H77*(1-Constants!$H95))+(AS19*Constants!$H59*Constants!$H111))</f>
        <v>11992683.14318235</v>
      </c>
      <c r="AT64" s="22">
        <f>((AT19*Constants!$H59*Constants!$H77*(1-Constants!$H95))+(AT19*Constants!$H59*Constants!$H111))</f>
        <v>12227803.263839414</v>
      </c>
      <c r="AU64" s="22">
        <f>((AU19*Constants!$H59*Constants!$H77*(1-Constants!$H95))+(AU19*Constants!$H59*Constants!$H111))</f>
        <v>12469960.510271847</v>
      </c>
      <c r="AV64" s="22">
        <f>((AV19*Constants!$H59*Constants!$H77*(1-Constants!$H95))+(AV19*Constants!$H59*Constants!$H111))</f>
        <v>12719717.586337065</v>
      </c>
      <c r="AW64" s="22">
        <f>((AW19*Constants!$H59*Constants!$H77*(1-Constants!$H95))+(AW19*Constants!$H59*Constants!$H111))</f>
        <v>13008481.948860837</v>
      </c>
      <c r="AX64" s="22">
        <f>((AX19*Constants!$H59*Constants!$H77*(1-Constants!$H95))+(AX19*Constants!$H59*Constants!$H111))</f>
        <v>13285364.443800421</v>
      </c>
      <c r="AY64" s="22">
        <f>((AY19*Constants!$H59*Constants!$H77*(1-Constants!$H95))+(AY19*Constants!$H59*Constants!$H111))</f>
        <v>13589737.823878583</v>
      </c>
      <c r="AZ64" s="22">
        <f>((AZ19*Constants!$H59*Constants!$H77*(1-Constants!$H95))+(AZ19*Constants!$H59*Constants!$H111))</f>
        <v>13913403.709052086</v>
      </c>
      <c r="BA64" s="22">
        <f>((BA19*Constants!$H59*Constants!$H77*(1-Constants!$H95))+(BA19*Constants!$H59*Constants!$H111))</f>
        <v>14257436.318473212</v>
      </c>
      <c r="BB64" s="22">
        <f>((BB19*Constants!$H59*Constants!$H77*(1-Constants!$H95))+(BB19*Constants!$H59*Constants!$H111))</f>
        <v>14606595.346075598</v>
      </c>
      <c r="BC64" s="22">
        <f>((BC19*Constants!$H59*Constants!$H77*(1-Constants!$H95))+(BC19*Constants!$H59*Constants!$H111))</f>
        <v>14969634.643308755</v>
      </c>
      <c r="BD64" s="22">
        <f>((BD19*Constants!$H59*Constants!$H77*(1-Constants!$H95))+(BD19*Constants!$H59*Constants!$H111))</f>
        <v>15338072.326128583</v>
      </c>
      <c r="BE64" s="22">
        <f>((BE19*Constants!$H59*Constants!$H77*(1-Constants!$H95))+(BE19*Constants!$H59*Constants!$H111))</f>
        <v>15720698.758535573</v>
      </c>
      <c r="BF64" s="22">
        <f>((BF19*Constants!$H59*Constants!$H77*(1-Constants!$H95))+(BF19*Constants!$H59*Constants!$H111))</f>
        <v>16125231.514807636</v>
      </c>
      <c r="BG64" s="22">
        <f>((BG19*Constants!$H59*Constants!$H77*(1-Constants!$H95))+(BG19*Constants!$H59*Constants!$H111))</f>
        <v>16541360.147602851</v>
      </c>
      <c r="BH64" s="22">
        <f>((BH19*Constants!$H59*Constants!$H77*(1-Constants!$H95))+(BH19*Constants!$H59*Constants!$H111))</f>
        <v>16974343.932938818</v>
      </c>
      <c r="BI64" s="22">
        <f>((BI19*Constants!$H59*Constants!$H77*(1-Constants!$H95))+(BI19*Constants!$H59*Constants!$H111))</f>
        <v>17423210.891605321</v>
      </c>
      <c r="BJ64" s="22">
        <f>((BJ19*Constants!$H59*Constants!$H77*(1-Constants!$H95))+(BJ19*Constants!$H59*Constants!$H111))</f>
        <v>17890190.454104077</v>
      </c>
      <c r="BK64" s="22">
        <f>((BK19*Constants!$H59*Constants!$H77*(1-Constants!$H95))+(BK19*Constants!$H59*Constants!$H111))</f>
        <v>18384875.98733506</v>
      </c>
      <c r="BL64" s="22">
        <f>((BL19*Constants!$H59*Constants!$H77*(1-Constants!$H95))+(BL19*Constants!$H59*Constants!$H111))</f>
        <v>18898585.283517167</v>
      </c>
      <c r="BM64" s="22">
        <f>((BM19*Constants!$H59*Constants!$H77*(1-Constants!$H95))+(BM19*Constants!$H59*Constants!$H111))</f>
        <v>19436026.192539848</v>
      </c>
      <c r="BN64" s="22">
        <f>((BN19*Constants!$H59*Constants!$H77*(1-Constants!$H95))+(BN19*Constants!$H59*Constants!$H111))</f>
        <v>19979531.111204065</v>
      </c>
      <c r="BO64" s="22">
        <f>((BO19*Constants!$H59*Constants!$H77*(1-Constants!$H95))+(BO19*Constants!$H59*Constants!$H111))</f>
        <v>20548893.411793385</v>
      </c>
      <c r="BP64" s="22">
        <f>((BP19*Constants!$H59*Constants!$H77*(1-Constants!$H95))+(BP19*Constants!$H59*Constants!$H111))</f>
        <v>21146271.228006762</v>
      </c>
    </row>
    <row r="65" spans="1:68" x14ac:dyDescent="0.25">
      <c r="A65" t="str">
        <f t="shared" si="20"/>
        <v>3C Aggregated and non-CO2 emissions on land</v>
      </c>
      <c r="B65" t="str">
        <f t="shared" si="21"/>
        <v>3C4 Direct N2O from managed soils (N2O)</v>
      </c>
      <c r="C65" t="s">
        <v>409</v>
      </c>
      <c r="D65" t="str">
        <f>Constants!D112</f>
        <v xml:space="preserve"> - Commercial broilers</v>
      </c>
      <c r="E65" t="str">
        <f t="shared" si="23"/>
        <v>MM N available - Commercial broilers</v>
      </c>
      <c r="F65" t="str">
        <f t="shared" si="24"/>
        <v>kg N</v>
      </c>
      <c r="H65" s="22">
        <f>((H20*Constants!$H60*Constants!$H78*(1-Constants!$H96))+(H20*Constants!$H60*Constants!$H112))</f>
        <v>21441987.682912666</v>
      </c>
      <c r="I65" s="22">
        <f>((I20*Constants!$H60*Constants!$H78*(1-Constants!$H96))+(I20*Constants!$H60*Constants!$H112))</f>
        <v>20155468.447952528</v>
      </c>
      <c r="J65" s="22">
        <f>((J20*Constants!$H60*Constants!$H78*(1-Constants!$H96))+(J20*Constants!$H60*Constants!$H112))</f>
        <v>19048359.503315844</v>
      </c>
      <c r="K65" s="22">
        <f>((K20*Constants!$H60*Constants!$H78*(1-Constants!$H96))+(K20*Constants!$H60*Constants!$H112))</f>
        <v>21422633.120275144</v>
      </c>
      <c r="L65" s="22">
        <f>((L20*Constants!$H60*Constants!$H78*(1-Constants!$H96))+(L20*Constants!$H60*Constants!$H112))</f>
        <v>21221715.835297149</v>
      </c>
      <c r="M65" s="22">
        <f>((M20*Constants!$H60*Constants!$H78*(1-Constants!$H96))+(M20*Constants!$H60*Constants!$H112))</f>
        <v>24291356.099595293</v>
      </c>
      <c r="N65" s="22">
        <f>((N20*Constants!$H60*Constants!$H78*(1-Constants!$H96))+(N20*Constants!$H60*Constants!$H112))</f>
        <v>28244585.878194444</v>
      </c>
      <c r="O65" s="22">
        <f>((O20*Constants!$H60*Constants!$H78*(1-Constants!$H96))+(O20*Constants!$H60*Constants!$H112))</f>
        <v>28749759.856221307</v>
      </c>
      <c r="P65" s="22">
        <f>((P20*Constants!$H60*Constants!$H78*(1-Constants!$H96))+(P20*Constants!$H60*Constants!$H112))</f>
        <v>31502057.979110736</v>
      </c>
      <c r="Q65" s="22">
        <f>((Q20*Constants!$H60*Constants!$H78*(1-Constants!$H96))+(Q20*Constants!$H60*Constants!$H112))</f>
        <v>32887795.163968969</v>
      </c>
      <c r="R65" s="22">
        <f>((R20*Constants!$H60*Constants!$H78*(1-Constants!$H96))+(R20*Constants!$H60*Constants!$H112))</f>
        <v>35384844.130992576</v>
      </c>
      <c r="S65" s="22">
        <f>((S20*Constants!$H60*Constants!$H78*(1-Constants!$H96))+(S20*Constants!$H60*Constants!$H112))</f>
        <v>34167785.103477322</v>
      </c>
      <c r="T65" s="22">
        <f>((T20*Constants!$H60*Constants!$H78*(1-Constants!$H96))+(T20*Constants!$H60*Constants!$H112))</f>
        <v>37868988.696657754</v>
      </c>
      <c r="U65" s="22">
        <f>((U20*Constants!$H60*Constants!$H78*(1-Constants!$H96))+(U20*Constants!$H60*Constants!$H112))</f>
        <v>36019125.033984229</v>
      </c>
      <c r="V65" s="22">
        <f>((V20*Constants!$H60*Constants!$H78*(1-Constants!$H96))+(V20*Constants!$H60*Constants!$H112))</f>
        <v>36888658.133678004</v>
      </c>
      <c r="W65" s="22">
        <f>((W20*Constants!$H60*Constants!$H78*(1-Constants!$H96))+(W20*Constants!$H60*Constants!$H112))</f>
        <v>40816366.920982771</v>
      </c>
      <c r="X65" s="22">
        <f>((X20*Constants!$H60*Constants!$H78*(1-Constants!$H96))+(X20*Constants!$H60*Constants!$H112))</f>
        <v>43656919.259428479</v>
      </c>
      <c r="Y65" s="22">
        <f>((Y20*Constants!$H60*Constants!$H78*(1-Constants!$H96))+(Y20*Constants!$H60*Constants!$H112))</f>
        <v>45677104.261495814</v>
      </c>
      <c r="Z65" s="22">
        <f>((Z20*Constants!$H60*Constants!$H78*(1-Constants!$H96))+(Z20*Constants!$H60*Constants!$H112))</f>
        <v>48633713.378493287</v>
      </c>
      <c r="AA65" s="22">
        <f>((AA20*Constants!$H60*Constants!$H78*(1-Constants!$H96))+(AA20*Constants!$H60*Constants!$H112))</f>
        <v>45891232.801865354</v>
      </c>
      <c r="AB65" s="22">
        <f>((AB20*Constants!$H60*Constants!$H78*(1-Constants!$H96))+(AB20*Constants!$H60*Constants!$H112))</f>
        <v>47045433.899453834</v>
      </c>
      <c r="AC65" s="22">
        <f>((AC20*Constants!$H60*Constants!$H78*(1-Constants!$H96))+(AC20*Constants!$H60*Constants!$H112))</f>
        <v>48657312.573355399</v>
      </c>
      <c r="AD65" s="22">
        <f>((AD20*Constants!$H60*Constants!$H78*(1-Constants!$H96))+(AD20*Constants!$H60*Constants!$H112))</f>
        <v>50404939.382266931</v>
      </c>
      <c r="AE65" s="22">
        <f>((AE20*Constants!$H60*Constants!$H78*(1-Constants!$H96))+(AE20*Constants!$H60*Constants!$H112))</f>
        <v>51375012.736753277</v>
      </c>
      <c r="AF65" s="22">
        <f>((AF20*Constants!$H60*Constants!$H78*(1-Constants!$H96))+(AF20*Constants!$H60*Constants!$H112))</f>
        <v>51806449.866587073</v>
      </c>
      <c r="AG65" s="22">
        <f>((AG20*Constants!$H60*Constants!$H78*(1-Constants!$H96))+(AG20*Constants!$H60*Constants!$H112))</f>
        <v>51677073.086014941</v>
      </c>
      <c r="AH65" s="22">
        <f>((AH20*Constants!$H60*Constants!$H78*(1-Constants!$H96))+(AH20*Constants!$H60*Constants!$H112))</f>
        <v>51100899.630072124</v>
      </c>
      <c r="AI65" s="22">
        <f>((AI20*Constants!$H60*Constants!$H78*(1-Constants!$H96))+(AI20*Constants!$H60*Constants!$H112))</f>
        <v>50900926.510218173</v>
      </c>
      <c r="AJ65" s="22">
        <f>((AJ20*Constants!$H60*Constants!$H78*(1-Constants!$H96))+(AJ20*Constants!$H60*Constants!$H112))</f>
        <v>50558203.339119054</v>
      </c>
      <c r="AK65" s="22">
        <f>((AK20*Constants!$H60*Constants!$H78*(1-Constants!$H96))+(AK20*Constants!$H60*Constants!$H112))</f>
        <v>50080895.725087166</v>
      </c>
      <c r="AL65" s="22">
        <f>((AL20*Constants!$H60*Constants!$H78*(1-Constants!$H96))+(AL20*Constants!$H60*Constants!$H112))</f>
        <v>41853904.674547695</v>
      </c>
      <c r="AM65" s="22">
        <f>((AM20*Constants!$H60*Constants!$H78*(1-Constants!$H96))+(AM20*Constants!$H60*Constants!$H112))</f>
        <v>42847279.434013963</v>
      </c>
      <c r="AN65" s="22">
        <f>((AN20*Constants!$H60*Constants!$H78*(1-Constants!$H96))+(AN20*Constants!$H60*Constants!$H112))</f>
        <v>43748364.477275133</v>
      </c>
      <c r="AO65" s="22">
        <f>((AO20*Constants!$H60*Constants!$H78*(1-Constants!$H96))+(AO20*Constants!$H60*Constants!$H112))</f>
        <v>44652580.137255974</v>
      </c>
      <c r="AP65" s="22">
        <f>((AP20*Constants!$H60*Constants!$H78*(1-Constants!$H96))+(AP20*Constants!$H60*Constants!$H112))</f>
        <v>45477875.402098492</v>
      </c>
      <c r="AQ65" s="22">
        <f>((AQ20*Constants!$H60*Constants!$H78*(1-Constants!$H96))+(AQ20*Constants!$H60*Constants!$H112))</f>
        <v>46366590.696019821</v>
      </c>
      <c r="AR65" s="22">
        <f>((AR20*Constants!$H60*Constants!$H78*(1-Constants!$H96))+(AR20*Constants!$H60*Constants!$H112))</f>
        <v>47674115.752154641</v>
      </c>
      <c r="AS65" s="22">
        <f>((AS20*Constants!$H60*Constants!$H78*(1-Constants!$H96))+(AS20*Constants!$H60*Constants!$H112))</f>
        <v>48942356.981102996</v>
      </c>
      <c r="AT65" s="22">
        <f>((AT20*Constants!$H60*Constants!$H78*(1-Constants!$H96))+(AT20*Constants!$H60*Constants!$H112))</f>
        <v>50296749.352894664</v>
      </c>
      <c r="AU65" s="22">
        <f>((AU20*Constants!$H60*Constants!$H78*(1-Constants!$H96))+(AU20*Constants!$H60*Constants!$H112))</f>
        <v>51705890.076418169</v>
      </c>
      <c r="AV65" s="22">
        <f>((AV20*Constants!$H60*Constants!$H78*(1-Constants!$H96))+(AV20*Constants!$H60*Constants!$H112))</f>
        <v>53176337.388751902</v>
      </c>
      <c r="AW65" s="22">
        <f>((AW20*Constants!$H60*Constants!$H78*(1-Constants!$H96))+(AW20*Constants!$H60*Constants!$H112))</f>
        <v>55165759.942465656</v>
      </c>
      <c r="AX65" s="22">
        <f>((AX20*Constants!$H60*Constants!$H78*(1-Constants!$H96))+(AX20*Constants!$H60*Constants!$H112))</f>
        <v>57000553.707076088</v>
      </c>
      <c r="AY65" s="22">
        <f>((AY20*Constants!$H60*Constants!$H78*(1-Constants!$H96))+(AY20*Constants!$H60*Constants!$H112))</f>
        <v>59105713.683116078</v>
      </c>
      <c r="AZ65" s="22">
        <f>((AZ20*Constants!$H60*Constants!$H78*(1-Constants!$H96))+(AZ20*Constants!$H60*Constants!$H112))</f>
        <v>61386765.805079229</v>
      </c>
      <c r="BA65" s="22">
        <f>((BA20*Constants!$H60*Constants!$H78*(1-Constants!$H96))+(BA20*Constants!$H60*Constants!$H112))</f>
        <v>63854852.925787173</v>
      </c>
      <c r="BB65" s="22">
        <f>((BB20*Constants!$H60*Constants!$H78*(1-Constants!$H96))+(BB20*Constants!$H60*Constants!$H112))</f>
        <v>66457268.193136878</v>
      </c>
      <c r="BC65" s="22">
        <f>((BC20*Constants!$H60*Constants!$H78*(1-Constants!$H96))+(BC20*Constants!$H60*Constants!$H112))</f>
        <v>69175190.696006402</v>
      </c>
      <c r="BD65" s="22">
        <f>((BD20*Constants!$H60*Constants!$H78*(1-Constants!$H96))+(BD20*Constants!$H60*Constants!$H112))</f>
        <v>71916472.330362529</v>
      </c>
      <c r="BE65" s="22">
        <f>((BE20*Constants!$H60*Constants!$H78*(1-Constants!$H96))+(BE20*Constants!$H60*Constants!$H112))</f>
        <v>74774321.283067062</v>
      </c>
      <c r="BF65" s="22">
        <f>((BF20*Constants!$H60*Constants!$H78*(1-Constants!$H96))+(BF20*Constants!$H60*Constants!$H112))</f>
        <v>77826263.067643479</v>
      </c>
      <c r="BG65" s="22">
        <f>((BG20*Constants!$H60*Constants!$H78*(1-Constants!$H96))+(BG20*Constants!$H60*Constants!$H112))</f>
        <v>81064912.844652355</v>
      </c>
      <c r="BH65" s="22">
        <f>((BH20*Constants!$H60*Constants!$H78*(1-Constants!$H96))+(BH20*Constants!$H60*Constants!$H112))</f>
        <v>84442351.791318566</v>
      </c>
      <c r="BI65" s="22">
        <f>((BI20*Constants!$H60*Constants!$H78*(1-Constants!$H96))+(BI20*Constants!$H60*Constants!$H112))</f>
        <v>87945711.94248569</v>
      </c>
      <c r="BJ65" s="22">
        <f>((BJ20*Constants!$H60*Constants!$H78*(1-Constants!$H96))+(BJ20*Constants!$H60*Constants!$H112))</f>
        <v>91597108.253442496</v>
      </c>
      <c r="BK65" s="22">
        <f>((BK20*Constants!$H60*Constants!$H78*(1-Constants!$H96))+(BK20*Constants!$H60*Constants!$H112))</f>
        <v>95487901.87616156</v>
      </c>
      <c r="BL65" s="22">
        <f>((BL20*Constants!$H60*Constants!$H78*(1-Constants!$H96))+(BL20*Constants!$H60*Constants!$H112))</f>
        <v>99635519.02136077</v>
      </c>
      <c r="BM65" s="22">
        <f>((BM20*Constants!$H60*Constants!$H78*(1-Constants!$H96))+(BM20*Constants!$H60*Constants!$H112))</f>
        <v>103978101.45352639</v>
      </c>
      <c r="BN65" s="22">
        <f>((BN20*Constants!$H60*Constants!$H78*(1-Constants!$H96))+(BN20*Constants!$H60*Constants!$H112))</f>
        <v>108340761.58532271</v>
      </c>
      <c r="BO65" s="22">
        <f>((BO20*Constants!$H60*Constants!$H78*(1-Constants!$H96))+(BO20*Constants!$H60*Constants!$H112))</f>
        <v>112918666.9976446</v>
      </c>
      <c r="BP65" s="22">
        <f>((BP20*Constants!$H60*Constants!$H78*(1-Constants!$H96))+(BP20*Constants!$H60*Constants!$H112))</f>
        <v>117727751.41626742</v>
      </c>
    </row>
    <row r="66" spans="1:68" x14ac:dyDescent="0.25">
      <c r="A66" t="str">
        <f t="shared" ref="A66:A81" si="25">A65</f>
        <v>3C Aggregated and non-CO2 emissions on land</v>
      </c>
      <c r="B66" t="str">
        <f t="shared" ref="B66:B82" si="26">B65</f>
        <v>3C4 Direct N2O from managed soils (N2O)</v>
      </c>
      <c r="C66" t="s">
        <v>410</v>
      </c>
      <c r="D66" t="str">
        <f>D50</f>
        <v xml:space="preserve"> - TMR</v>
      </c>
      <c r="E66" t="str">
        <f t="shared" si="23"/>
        <v>Urine &amp; dung - TMR</v>
      </c>
      <c r="F66" t="str">
        <f t="shared" si="24"/>
        <v>kg N</v>
      </c>
      <c r="H66" s="22">
        <f>H5*Constants!$H45*(1-Constants!$H63)</f>
        <v>0</v>
      </c>
      <c r="I66" s="22">
        <f>I5*Constants!$H45*(1-Constants!$H63)</f>
        <v>0</v>
      </c>
      <c r="J66" s="22">
        <f>J5*Constants!$H45*(1-Constants!$H63)</f>
        <v>0</v>
      </c>
      <c r="K66" s="22">
        <f>K5*Constants!$H45*(1-Constants!$H63)</f>
        <v>0</v>
      </c>
      <c r="L66" s="22">
        <f>L5*Constants!$H45*(1-Constants!$H63)</f>
        <v>0</v>
      </c>
      <c r="M66" s="22">
        <f>M5*Constants!$H45*(1-Constants!$H63)</f>
        <v>0</v>
      </c>
      <c r="N66" s="22">
        <f>N5*Constants!$H45*(1-Constants!$H63)</f>
        <v>0</v>
      </c>
      <c r="O66" s="22">
        <f>O5*Constants!$H45*(1-Constants!$H63)</f>
        <v>0</v>
      </c>
      <c r="P66" s="22">
        <f>P5*Constants!$H45*(1-Constants!$H63)</f>
        <v>0</v>
      </c>
      <c r="Q66" s="22">
        <f>Q5*Constants!$H45*(1-Constants!$H63)</f>
        <v>0</v>
      </c>
      <c r="R66" s="22">
        <f>R5*Constants!$H45*(1-Constants!$H63)</f>
        <v>0</v>
      </c>
      <c r="S66" s="22">
        <f>S5*Constants!$H45*(1-Constants!$H63)</f>
        <v>0</v>
      </c>
      <c r="T66" s="22">
        <f>T5*Constants!$H45*(1-Constants!$H63)</f>
        <v>0</v>
      </c>
      <c r="U66" s="22">
        <f>U5*Constants!$H45*(1-Constants!$H63)</f>
        <v>0</v>
      </c>
      <c r="V66" s="22">
        <f>V5*Constants!$H45*(1-Constants!$H63)</f>
        <v>0</v>
      </c>
      <c r="W66" s="22">
        <f>W5*Constants!$H45*(1-Constants!$H63)</f>
        <v>0</v>
      </c>
      <c r="X66" s="22">
        <f>X5*Constants!$H45*(1-Constants!$H63)</f>
        <v>0</v>
      </c>
      <c r="Y66" s="22">
        <f>Y5*Constants!$H45*(1-Constants!$H63)</f>
        <v>0</v>
      </c>
      <c r="Z66" s="22">
        <f>Z5*Constants!$H45*(1-Constants!$H63)</f>
        <v>0</v>
      </c>
      <c r="AA66" s="22">
        <f>AA5*Constants!$H45*(1-Constants!$H63)</f>
        <v>0</v>
      </c>
      <c r="AB66" s="22">
        <f>AB5*Constants!$H45*(1-Constants!$H63)</f>
        <v>0</v>
      </c>
      <c r="AC66" s="22">
        <f>AC5*Constants!$H45*(1-Constants!$H63)</f>
        <v>0</v>
      </c>
      <c r="AD66" s="22">
        <f>AD5*Constants!$H45*(1-Constants!$H63)</f>
        <v>0</v>
      </c>
      <c r="AE66" s="22">
        <f>AE5*Constants!$H45*(1-Constants!$H63)</f>
        <v>0</v>
      </c>
      <c r="AF66" s="22">
        <f>AF5*Constants!$H45*(1-Constants!$H63)</f>
        <v>0</v>
      </c>
      <c r="AG66" s="22">
        <f>AG5*Constants!$H45*(1-Constants!$H63)</f>
        <v>0</v>
      </c>
      <c r="AH66" s="22">
        <f>AH5*Constants!$H45*(1-Constants!$H63)</f>
        <v>0</v>
      </c>
      <c r="AI66" s="22">
        <f>AI5*Constants!$H45*(1-Constants!$H63)</f>
        <v>0</v>
      </c>
      <c r="AJ66" s="22">
        <f>AJ5*Constants!$H45*(1-Constants!$H63)</f>
        <v>0</v>
      </c>
      <c r="AK66" s="22">
        <f>AK5*Constants!$H45*(1-Constants!$H63)</f>
        <v>0</v>
      </c>
      <c r="AL66" s="22">
        <f>AL5*Constants!$H45*(1-Constants!$H63)</f>
        <v>0</v>
      </c>
      <c r="AM66" s="22">
        <f>AM5*Constants!$H45*(1-Constants!$H63)</f>
        <v>0</v>
      </c>
      <c r="AN66" s="22">
        <f>AN5*Constants!$H45*(1-Constants!$H63)</f>
        <v>0</v>
      </c>
      <c r="AO66" s="22">
        <f>AO5*Constants!$H45*(1-Constants!$H63)</f>
        <v>0</v>
      </c>
      <c r="AP66" s="22">
        <f>AP5*Constants!$H45*(1-Constants!$H63)</f>
        <v>0</v>
      </c>
      <c r="AQ66" s="22">
        <f>AQ5*Constants!$H45*(1-Constants!$H63)</f>
        <v>0</v>
      </c>
      <c r="AR66" s="22">
        <f>AR5*Constants!$H45*(1-Constants!$H63)</f>
        <v>0</v>
      </c>
      <c r="AS66" s="22">
        <f>AS5*Constants!$H45*(1-Constants!$H63)</f>
        <v>0</v>
      </c>
      <c r="AT66" s="22">
        <f>AT5*Constants!$H45*(1-Constants!$H63)</f>
        <v>0</v>
      </c>
      <c r="AU66" s="22">
        <f>AU5*Constants!$H45*(1-Constants!$H63)</f>
        <v>0</v>
      </c>
      <c r="AV66" s="22">
        <f>AV5*Constants!$H45*(1-Constants!$H63)</f>
        <v>0</v>
      </c>
      <c r="AW66" s="22">
        <f>AW5*Constants!$H45*(1-Constants!$H63)</f>
        <v>0</v>
      </c>
      <c r="AX66" s="22">
        <f>AX5*Constants!$H45*(1-Constants!$H63)</f>
        <v>0</v>
      </c>
      <c r="AY66" s="22">
        <f>AY5*Constants!$H45*(1-Constants!$H63)</f>
        <v>0</v>
      </c>
      <c r="AZ66" s="22">
        <f>AZ5*Constants!$H45*(1-Constants!$H63)</f>
        <v>0</v>
      </c>
      <c r="BA66" s="22">
        <f>BA5*Constants!$H45*(1-Constants!$H63)</f>
        <v>0</v>
      </c>
      <c r="BB66" s="22">
        <f>BB5*Constants!$H45*(1-Constants!$H63)</f>
        <v>0</v>
      </c>
      <c r="BC66" s="22">
        <f>BC5*Constants!$H45*(1-Constants!$H63)</f>
        <v>0</v>
      </c>
      <c r="BD66" s="22">
        <f>BD5*Constants!$H45*(1-Constants!$H63)</f>
        <v>0</v>
      </c>
      <c r="BE66" s="22">
        <f>BE5*Constants!$H45*(1-Constants!$H63)</f>
        <v>0</v>
      </c>
      <c r="BF66" s="22">
        <f>BF5*Constants!$H45*(1-Constants!$H63)</f>
        <v>0</v>
      </c>
      <c r="BG66" s="22">
        <f>BG5*Constants!$H45*(1-Constants!$H63)</f>
        <v>0</v>
      </c>
      <c r="BH66" s="22">
        <f>BH5*Constants!$H45*(1-Constants!$H63)</f>
        <v>0</v>
      </c>
      <c r="BI66" s="22">
        <f>BI5*Constants!$H45*(1-Constants!$H63)</f>
        <v>0</v>
      </c>
      <c r="BJ66" s="22">
        <f>BJ5*Constants!$H45*(1-Constants!$H63)</f>
        <v>0</v>
      </c>
      <c r="BK66" s="22">
        <f>BK5*Constants!$H45*(1-Constants!$H63)</f>
        <v>0</v>
      </c>
      <c r="BL66" s="22">
        <f>BL5*Constants!$H45*(1-Constants!$H63)</f>
        <v>0</v>
      </c>
      <c r="BM66" s="22">
        <f>BM5*Constants!$H45*(1-Constants!$H63)</f>
        <v>0</v>
      </c>
      <c r="BN66" s="22">
        <f>BN5*Constants!$H45*(1-Constants!$H63)</f>
        <v>0</v>
      </c>
      <c r="BO66" s="22">
        <f>BO5*Constants!$H45*(1-Constants!$H63)</f>
        <v>0</v>
      </c>
      <c r="BP66" s="22">
        <f>BP5*Constants!$H45*(1-Constants!$H63)</f>
        <v>0</v>
      </c>
    </row>
    <row r="67" spans="1:68" x14ac:dyDescent="0.25">
      <c r="A67" t="str">
        <f t="shared" si="25"/>
        <v>3C Aggregated and non-CO2 emissions on land</v>
      </c>
      <c r="B67" t="str">
        <f t="shared" si="26"/>
        <v>3C4 Direct N2O from managed soils (N2O)</v>
      </c>
      <c r="C67" t="s">
        <v>410</v>
      </c>
      <c r="D67" t="str">
        <f t="shared" ref="D67:D81" si="27">D51</f>
        <v xml:space="preserve"> - Pasture</v>
      </c>
      <c r="E67" t="str">
        <f t="shared" ref="E67:E79" si="28">C67&amp;D67</f>
        <v>Urine &amp; dung - Pasture</v>
      </c>
      <c r="F67" t="str">
        <f t="shared" ref="F67:F79" si="29">F66</f>
        <v>kg N</v>
      </c>
      <c r="H67" s="22">
        <f>H6*Constants!$H46*(1-Constants!$H64)</f>
        <v>28033004.557779469</v>
      </c>
      <c r="I67" s="22">
        <f>I6*Constants!$H46*(1-Constants!$H64)</f>
        <v>32273269.726387568</v>
      </c>
      <c r="J67" s="22">
        <f>J6*Constants!$H46*(1-Constants!$H64)</f>
        <v>27920554.140614353</v>
      </c>
      <c r="K67" s="22">
        <f>K6*Constants!$H46*(1-Constants!$H64)</f>
        <v>29612364.349424317</v>
      </c>
      <c r="L67" s="22">
        <f>L6*Constants!$H46*(1-Constants!$H64)</f>
        <v>27470752.471953906</v>
      </c>
      <c r="M67" s="22">
        <f>M6*Constants!$H46*(1-Constants!$H64)</f>
        <v>29387463.51509409</v>
      </c>
      <c r="N67" s="22">
        <f>N6*Constants!$H46*(1-Constants!$H64)</f>
        <v>29499913.932259206</v>
      </c>
      <c r="O67" s="22">
        <f>O6*Constants!$H46*(1-Constants!$H64)</f>
        <v>28439847.640107188</v>
      </c>
      <c r="P67" s="22">
        <f>P6*Constants!$H46*(1-Constants!$H64)</f>
        <v>28102496.388611846</v>
      </c>
      <c r="Q67" s="22">
        <f>Q6*Constants!$H46*(1-Constants!$H64)</f>
        <v>27604682.18228538</v>
      </c>
      <c r="R67" s="22">
        <f>R6*Constants!$H46*(1-Constants!$H64)</f>
        <v>35544439.726842389</v>
      </c>
      <c r="S67" s="22">
        <f>S6*Constants!$H46*(1-Constants!$H64)</f>
        <v>35431989.309677273</v>
      </c>
      <c r="T67" s="22">
        <f>T6*Constants!$H46*(1-Constants!$H64)</f>
        <v>30897331.47590657</v>
      </c>
      <c r="U67" s="22">
        <f>U6*Constants!$H46*(1-Constants!$H64)</f>
        <v>28102496.388611846</v>
      </c>
      <c r="V67" s="22">
        <f>V6*Constants!$H46*(1-Constants!$H64)</f>
        <v>27133401.22045856</v>
      </c>
      <c r="W67" s="22">
        <f>W6*Constants!$H46*(1-Constants!$H64)</f>
        <v>29050112.263598755</v>
      </c>
      <c r="X67" s="22">
        <f>X6*Constants!$H46*(1-Constants!$H64)</f>
        <v>28418368.346940812</v>
      </c>
      <c r="Y67" s="22">
        <f>Y6*Constants!$H46*(1-Constants!$H64)</f>
        <v>28214946.805776961</v>
      </c>
      <c r="Z67" s="22">
        <f>Z6*Constants!$H46*(1-Constants!$H64)</f>
        <v>34553865.265522733</v>
      </c>
      <c r="AA67" s="22">
        <f>AA6*Constants!$H46*(1-Constants!$H64)</f>
        <v>35410510.016510896</v>
      </c>
      <c r="AB67" s="22">
        <f>AB6*Constants!$H46*(1-Constants!$H64)</f>
        <v>35410510.016510896</v>
      </c>
      <c r="AC67" s="22">
        <f>AC6*Constants!$H46*(1-Constants!$H64)</f>
        <v>34125542.890028648</v>
      </c>
      <c r="AD67" s="22">
        <f>AD6*Constants!$H46*(1-Constants!$H64)</f>
        <v>34325938.610480055</v>
      </c>
      <c r="AE67" s="22">
        <f>AE6*Constants!$H46*(1-Constants!$H64)</f>
        <v>34556636.488416001</v>
      </c>
      <c r="AF67" s="22">
        <f>AF6*Constants!$H46*(1-Constants!$H64)</f>
        <v>34724467.301942199</v>
      </c>
      <c r="AG67" s="22">
        <f>AG6*Constants!$H46*(1-Constants!$H64)</f>
        <v>34824163.784681998</v>
      </c>
      <c r="AH67" s="22">
        <f>AH6*Constants!$H46*(1-Constants!$H64)</f>
        <v>34871985.761351787</v>
      </c>
      <c r="AI67" s="22">
        <f>AI6*Constants!$H46*(1-Constants!$H64)</f>
        <v>34993393.801524386</v>
      </c>
      <c r="AJ67" s="22">
        <f>AJ6*Constants!$H46*(1-Constants!$H64)</f>
        <v>35100853.218202248</v>
      </c>
      <c r="AK67" s="22">
        <f>AK6*Constants!$H46*(1-Constants!$H64)</f>
        <v>35195893.506832771</v>
      </c>
      <c r="AL67" s="22">
        <f>AL6*Constants!$H46*(1-Constants!$H64)</f>
        <v>34091335.919238381</v>
      </c>
      <c r="AM67" s="22">
        <f>AM6*Constants!$H46*(1-Constants!$H64)</f>
        <v>34334392.006832175</v>
      </c>
      <c r="AN67" s="22">
        <f>AN6*Constants!$H46*(1-Constants!$H64)</f>
        <v>34569759.263264582</v>
      </c>
      <c r="AO67" s="22">
        <f>AO6*Constants!$H46*(1-Constants!$H64)</f>
        <v>34812579.264715523</v>
      </c>
      <c r="AP67" s="22">
        <f>AP6*Constants!$H46*(1-Constants!$H64)</f>
        <v>35049231.401383407</v>
      </c>
      <c r="AQ67" s="22">
        <f>AQ6*Constants!$H46*(1-Constants!$H64)</f>
        <v>35301778.219630376</v>
      </c>
      <c r="AR67" s="22">
        <f>AR6*Constants!$H46*(1-Constants!$H64)</f>
        <v>35591598.05123499</v>
      </c>
      <c r="AS67" s="22">
        <f>AS6*Constants!$H46*(1-Constants!$H64)</f>
        <v>35880902.351037718</v>
      </c>
      <c r="AT67" s="22">
        <f>AT6*Constants!$H46*(1-Constants!$H64)</f>
        <v>36188694.34612298</v>
      </c>
      <c r="AU67" s="22">
        <f>AU6*Constants!$H46*(1-Constants!$H64)</f>
        <v>36510493.90027678</v>
      </c>
      <c r="AV67" s="22">
        <f>AV6*Constants!$H46*(1-Constants!$H64)</f>
        <v>36846875.051205978</v>
      </c>
      <c r="AW67" s="22">
        <f>AW6*Constants!$H46*(1-Constants!$H64)</f>
        <v>37243279.16320359</v>
      </c>
      <c r="AX67" s="22">
        <f>AX6*Constants!$H46*(1-Constants!$H64)</f>
        <v>37619603.73179476</v>
      </c>
      <c r="AY67" s="22">
        <f>AY6*Constants!$H46*(1-Constants!$H64)</f>
        <v>38043579.511304535</v>
      </c>
      <c r="AZ67" s="22">
        <f>AZ6*Constants!$H46*(1-Constants!$H64)</f>
        <v>38500735.683622837</v>
      </c>
      <c r="BA67" s="22">
        <f>BA6*Constants!$H46*(1-Constants!$H64)</f>
        <v>38992264.176352277</v>
      </c>
      <c r="BB67" s="22">
        <f>BB6*Constants!$H46*(1-Constants!$H64)</f>
        <v>39483745.565058768</v>
      </c>
      <c r="BC67" s="22">
        <f>BC6*Constants!$H46*(1-Constants!$H64)</f>
        <v>39997945.82327494</v>
      </c>
      <c r="BD67" s="22">
        <f>BD6*Constants!$H46*(1-Constants!$H64)</f>
        <v>40520496.861035191</v>
      </c>
      <c r="BE67" s="22">
        <f>BE6*Constants!$H46*(1-Constants!$H64)</f>
        <v>41065855.353397712</v>
      </c>
      <c r="BF67" s="22">
        <f>BF6*Constants!$H46*(1-Constants!$H64)</f>
        <v>41646676.82397604</v>
      </c>
      <c r="BG67" s="22">
        <f>BG6*Constants!$H46*(1-Constants!$H64)</f>
        <v>42237916.539218836</v>
      </c>
      <c r="BH67" s="22">
        <f>BH6*Constants!$H46*(1-Constants!$H64)</f>
        <v>42855565.034029059</v>
      </c>
      <c r="BI67" s="22">
        <f>BI6*Constants!$H46*(1-Constants!$H64)</f>
        <v>43497847.622218467</v>
      </c>
      <c r="BJ67" s="22">
        <f>BJ6*Constants!$H46*(1-Constants!$H64)</f>
        <v>44168111.937646508</v>
      </c>
      <c r="BK67" s="22">
        <f>BK6*Constants!$H46*(1-Constants!$H64)</f>
        <v>44882068.97095187</v>
      </c>
      <c r="BL67" s="22">
        <f>BL6*Constants!$H46*(1-Constants!$H64)</f>
        <v>45617055.138047256</v>
      </c>
      <c r="BM67" s="22">
        <f>BM6*Constants!$H46*(1-Constants!$H64)</f>
        <v>46388496.78713046</v>
      </c>
      <c r="BN67" s="22">
        <f>BN6*Constants!$H46*(1-Constants!$H64)</f>
        <v>47167200.479763068</v>
      </c>
      <c r="BO67" s="22">
        <f>BO6*Constants!$H46*(1-Constants!$H64)</f>
        <v>47985186.018449008</v>
      </c>
      <c r="BP67" s="22">
        <f>BP6*Constants!$H46*(1-Constants!$H64)</f>
        <v>48845814.401277736</v>
      </c>
    </row>
    <row r="68" spans="1:68" x14ac:dyDescent="0.25">
      <c r="A68" t="str">
        <f t="shared" si="25"/>
        <v>3C Aggregated and non-CO2 emissions on land</v>
      </c>
      <c r="B68" t="str">
        <f t="shared" si="26"/>
        <v>3C4 Direct N2O from managed soils (N2O)</v>
      </c>
      <c r="C68" t="s">
        <v>410</v>
      </c>
      <c r="D68" t="str">
        <f t="shared" si="27"/>
        <v xml:space="preserve"> - Non-lactating</v>
      </c>
      <c r="E68" t="str">
        <f t="shared" si="28"/>
        <v>Urine &amp; dung - Non-lactating</v>
      </c>
      <c r="F68" t="str">
        <f t="shared" si="29"/>
        <v>kg N</v>
      </c>
      <c r="H68" s="22">
        <f>H7*Constants!$H47*(1-Constants!$H65)</f>
        <v>22536672.502374578</v>
      </c>
      <c r="I68" s="22">
        <f>I7*Constants!$H47*(1-Constants!$H65)</f>
        <v>25616525.79063822</v>
      </c>
      <c r="J68" s="22">
        <f>J7*Constants!$H47*(1-Constants!$H65)</f>
        <v>22158361.515645087</v>
      </c>
      <c r="K68" s="22">
        <f>K7*Constants!$H47*(1-Constants!$H65)</f>
        <v>23189426.39460196</v>
      </c>
      <c r="L68" s="22">
        <f>L7*Constants!$H47*(1-Constants!$H65)</f>
        <v>20645117.568727165</v>
      </c>
      <c r="M68" s="22">
        <f>M7*Constants!$H47*(1-Constants!$H65)</f>
        <v>22432804.421142988</v>
      </c>
      <c r="N68" s="22">
        <f>N7*Constants!$H47*(1-Constants!$H65)</f>
        <v>22811115.407872468</v>
      </c>
      <c r="O68" s="22">
        <f>O7*Constants!$H47*(1-Constants!$H65)</f>
        <v>22041152.085806556</v>
      </c>
      <c r="P68" s="22">
        <f>P7*Constants!$H47*(1-Constants!$H65)</f>
        <v>20906219.125618115</v>
      </c>
      <c r="Q68" s="22">
        <f>Q7*Constants!$H47*(1-Constants!$H65)</f>
        <v>22027810.737199616</v>
      </c>
      <c r="R68" s="22">
        <f>R7*Constants!$H47*(1-Constants!$H65)</f>
        <v>27300344.561822459</v>
      </c>
      <c r="S68" s="22">
        <f>S7*Constants!$H47*(1-Constants!$H65)</f>
        <v>26922033.575092979</v>
      </c>
      <c r="T68" s="22">
        <f>T7*Constants!$H47*(1-Constants!$H65)</f>
        <v>24716011.690126833</v>
      </c>
      <c r="U68" s="22">
        <f>U7*Constants!$H47*(1-Constants!$H65)</f>
        <v>20906219.125618115</v>
      </c>
      <c r="V68" s="22">
        <f>V7*Constants!$H47*(1-Constants!$H65)</f>
        <v>19510184.608538713</v>
      </c>
      <c r="W68" s="22">
        <f>W7*Constants!$H47*(1-Constants!$H65)</f>
        <v>21297871.460954543</v>
      </c>
      <c r="X68" s="22">
        <f>X7*Constants!$H47*(1-Constants!$H65)</f>
        <v>21036769.90406359</v>
      </c>
      <c r="Y68" s="22">
        <f>Y7*Constants!$H47*(1-Constants!$H65)</f>
        <v>21284530.112347595</v>
      </c>
      <c r="Z68" s="22">
        <f>Z7*Constants!$H47*(1-Constants!$H65)</f>
        <v>24899927.863000095</v>
      </c>
      <c r="AA68" s="22">
        <f>AA7*Constants!$H47*(1-Constants!$H65)</f>
        <v>25917651.393350005</v>
      </c>
      <c r="AB68" s="22">
        <f>AB7*Constants!$H47*(1-Constants!$H65)</f>
        <v>25917651.393350005</v>
      </c>
      <c r="AC68" s="22">
        <f>AC7*Constants!$H47*(1-Constants!$H65)</f>
        <v>24391066.097825136</v>
      </c>
      <c r="AD68" s="22">
        <f>AD7*Constants!$H47*(1-Constants!$H65)</f>
        <v>23376199.054821312</v>
      </c>
      <c r="AE68" s="22">
        <f>AE7*Constants!$H47*(1-Constants!$H65)</f>
        <v>23533305.888150822</v>
      </c>
      <c r="AF68" s="22">
        <f>AF7*Constants!$H47*(1-Constants!$H65)</f>
        <v>23647599.820475314</v>
      </c>
      <c r="AG68" s="22">
        <f>AG7*Constants!$H47*(1-Constants!$H65)</f>
        <v>23715493.807353202</v>
      </c>
      <c r="AH68" s="22">
        <f>AH7*Constants!$H47*(1-Constants!$H65)</f>
        <v>23748060.900667492</v>
      </c>
      <c r="AI68" s="22">
        <f>AI7*Constants!$H47*(1-Constants!$H65)</f>
        <v>23830740.606709495</v>
      </c>
      <c r="AJ68" s="22">
        <f>AJ7*Constants!$H47*(1-Constants!$H65)</f>
        <v>23903921.204713877</v>
      </c>
      <c r="AK68" s="22">
        <f>AK7*Constants!$H47*(1-Constants!$H65)</f>
        <v>23968644.291545261</v>
      </c>
      <c r="AL68" s="22">
        <f>AL7*Constants!$H47*(1-Constants!$H65)</f>
        <v>23216433.016913529</v>
      </c>
      <c r="AM68" s="22">
        <f>AM7*Constants!$H47*(1-Constants!$H65)</f>
        <v>23381955.875575989</v>
      </c>
      <c r="AN68" s="22">
        <f>AN7*Constants!$H47*(1-Constants!$H65)</f>
        <v>23542242.587609883</v>
      </c>
      <c r="AO68" s="22">
        <f>AO7*Constants!$H47*(1-Constants!$H65)</f>
        <v>23707604.669993732</v>
      </c>
      <c r="AP68" s="22">
        <f>AP7*Constants!$H47*(1-Constants!$H65)</f>
        <v>23868766.394259244</v>
      </c>
      <c r="AQ68" s="22">
        <f>AQ7*Constants!$H47*(1-Constants!$H65)</f>
        <v>24040752.50543293</v>
      </c>
      <c r="AR68" s="22">
        <f>AR7*Constants!$H47*(1-Constants!$H65)</f>
        <v>24238121.793728385</v>
      </c>
      <c r="AS68" s="22">
        <f>AS7*Constants!$H47*(1-Constants!$H65)</f>
        <v>24435140.001339454</v>
      </c>
      <c r="AT68" s="22">
        <f>AT7*Constants!$H47*(1-Constants!$H65)</f>
        <v>24644748.45593236</v>
      </c>
      <c r="AU68" s="22">
        <f>AU7*Constants!$H47*(1-Constants!$H65)</f>
        <v>24863896.154091891</v>
      </c>
      <c r="AV68" s="22">
        <f>AV7*Constants!$H47*(1-Constants!$H65)</f>
        <v>25092974.019424029</v>
      </c>
      <c r="AW68" s="22">
        <f>AW7*Constants!$H47*(1-Constants!$H65)</f>
        <v>25362927.931926128</v>
      </c>
      <c r="AX68" s="22">
        <f>AX7*Constants!$H47*(1-Constants!$H65)</f>
        <v>25619207.537982438</v>
      </c>
      <c r="AY68" s="22">
        <f>AY7*Constants!$H47*(1-Constants!$H65)</f>
        <v>25907937.944708083</v>
      </c>
      <c r="AZ68" s="22">
        <f>AZ7*Constants!$H47*(1-Constants!$H65)</f>
        <v>26219264.425959498</v>
      </c>
      <c r="BA68" s="22">
        <f>BA7*Constants!$H47*(1-Constants!$H65)</f>
        <v>26553998.692589331</v>
      </c>
      <c r="BB68" s="22">
        <f>BB7*Constants!$H47*(1-Constants!$H65)</f>
        <v>26888700.88105724</v>
      </c>
      <c r="BC68" s="22">
        <f>BC7*Constants!$H47*(1-Constants!$H65)</f>
        <v>27238874.775105752</v>
      </c>
      <c r="BD68" s="22">
        <f>BD7*Constants!$H47*(1-Constants!$H65)</f>
        <v>27594735.607160542</v>
      </c>
      <c r="BE68" s="22">
        <f>BE7*Constants!$H47*(1-Constants!$H65)</f>
        <v>27966128.47185009</v>
      </c>
      <c r="BF68" s="22">
        <f>BF7*Constants!$H47*(1-Constants!$H65)</f>
        <v>28361671.867345396</v>
      </c>
      <c r="BG68" s="22">
        <f>BG7*Constants!$H47*(1-Constants!$H65)</f>
        <v>28764310.158739761</v>
      </c>
      <c r="BH68" s="22">
        <f>BH7*Constants!$H47*(1-Constants!$H65)</f>
        <v>29184933.009710733</v>
      </c>
      <c r="BI68" s="22">
        <f>BI7*Constants!$H47*(1-Constants!$H65)</f>
        <v>29622331.846821547</v>
      </c>
      <c r="BJ68" s="22">
        <f>BJ7*Constants!$H47*(1-Constants!$H65)</f>
        <v>30078786.431635309</v>
      </c>
      <c r="BK68" s="22">
        <f>BK7*Constants!$H47*(1-Constants!$H65)</f>
        <v>30564996.056272939</v>
      </c>
      <c r="BL68" s="22">
        <f>BL7*Constants!$H47*(1-Constants!$H65)</f>
        <v>31065526.664904758</v>
      </c>
      <c r="BM68" s="22">
        <f>BM7*Constants!$H47*(1-Constants!$H65)</f>
        <v>31590883.706201881</v>
      </c>
      <c r="BN68" s="22">
        <f>BN7*Constants!$H47*(1-Constants!$H65)</f>
        <v>32121186.2488437</v>
      </c>
      <c r="BO68" s="22">
        <f>BO7*Constants!$H47*(1-Constants!$H65)</f>
        <v>32678239.997417659</v>
      </c>
      <c r="BP68" s="22">
        <f>BP7*Constants!$H47*(1-Constants!$H65)</f>
        <v>33264333.814618953</v>
      </c>
    </row>
    <row r="69" spans="1:68" x14ac:dyDescent="0.25">
      <c r="A69" t="str">
        <f t="shared" si="25"/>
        <v>3C Aggregated and non-CO2 emissions on land</v>
      </c>
      <c r="B69" t="str">
        <f t="shared" si="26"/>
        <v>3C4 Direct N2O from managed soils (N2O)</v>
      </c>
      <c r="C69" t="s">
        <v>410</v>
      </c>
      <c r="D69" t="str">
        <f t="shared" si="27"/>
        <v xml:space="preserve"> - Commercial cattle</v>
      </c>
      <c r="E69" t="str">
        <f t="shared" si="28"/>
        <v>Urine &amp; dung - Commercial cattle</v>
      </c>
      <c r="F69" t="str">
        <f t="shared" si="29"/>
        <v>kg N</v>
      </c>
      <c r="H69" s="22">
        <f>H8*Constants!$H48*(1-Constants!$H66)</f>
        <v>559255370.31703663</v>
      </c>
      <c r="I69" s="22">
        <f>I8*Constants!$H48*(1-Constants!$H66)</f>
        <v>535116762.9675647</v>
      </c>
      <c r="J69" s="22">
        <f>J8*Constants!$H48*(1-Constants!$H66)</f>
        <v>534922334.95159727</v>
      </c>
      <c r="K69" s="22">
        <f>K8*Constants!$H48*(1-Constants!$H66)</f>
        <v>500438844.55845898</v>
      </c>
      <c r="L69" s="22">
        <f>L8*Constants!$H48*(1-Constants!$H66)</f>
        <v>515525474.15187901</v>
      </c>
      <c r="M69" s="22">
        <f>M8*Constants!$H48*(1-Constants!$H66)</f>
        <v>527246940.36344963</v>
      </c>
      <c r="N69" s="22">
        <f>N8*Constants!$H48*(1-Constants!$H66)</f>
        <v>549118861.60271931</v>
      </c>
      <c r="O69" s="22">
        <f>O8*Constants!$H48*(1-Constants!$H66)</f>
        <v>569920198.19710505</v>
      </c>
      <c r="P69" s="22">
        <f>P8*Constants!$H48*(1-Constants!$H66)</f>
        <v>574856372.76282609</v>
      </c>
      <c r="Q69" s="22">
        <f>Q8*Constants!$H48*(1-Constants!$H66)</f>
        <v>565554181.73728025</v>
      </c>
      <c r="R69" s="22">
        <f>R8*Constants!$H48*(1-Constants!$H66)</f>
        <v>527135369.85639662</v>
      </c>
      <c r="S69" s="22">
        <f>S8*Constants!$H48*(1-Constants!$H66)</f>
        <v>529874589.8788234</v>
      </c>
      <c r="T69" s="22">
        <f>T8*Constants!$H48*(1-Constants!$H66)</f>
        <v>493847980.92857671</v>
      </c>
      <c r="U69" s="22">
        <f>U8*Constants!$H48*(1-Constants!$H66)</f>
        <v>506765548.60546583</v>
      </c>
      <c r="V69" s="22">
        <f>V8*Constants!$H48*(1-Constants!$H66)</f>
        <v>511437563.5883112</v>
      </c>
      <c r="W69" s="22">
        <f>W8*Constants!$H48*(1-Constants!$H66)</f>
        <v>515775687.42137289</v>
      </c>
      <c r="X69" s="22">
        <f>X8*Constants!$H48*(1-Constants!$H66)</f>
        <v>504026328.58303899</v>
      </c>
      <c r="Y69" s="22">
        <f>Y8*Constants!$H48*(1-Constants!$H66)</f>
        <v>518793013.34005684</v>
      </c>
      <c r="Z69" s="22">
        <f>Z8*Constants!$H48*(1-Constants!$H66)</f>
        <v>504376811.74388993</v>
      </c>
      <c r="AA69" s="22">
        <f>AA8*Constants!$H48*(1-Constants!$H66)</f>
        <v>495907981.30717754</v>
      </c>
      <c r="AB69" s="22">
        <f>AB8*Constants!$H48*(1-Constants!$H66)</f>
        <v>494349036.41895235</v>
      </c>
      <c r="AC69" s="22">
        <f>AC8*Constants!$H48*(1-Constants!$H66)</f>
        <v>492573930.50973994</v>
      </c>
      <c r="AD69" s="22">
        <f>AD8*Constants!$H48*(1-Constants!$H66)</f>
        <v>480560659.99948674</v>
      </c>
      <c r="AE69" s="22">
        <f>AE8*Constants!$H48*(1-Constants!$H66)</f>
        <v>483200181.99647653</v>
      </c>
      <c r="AF69" s="22">
        <f>AF8*Constants!$H48*(1-Constants!$H66)</f>
        <v>482675099.8191039</v>
      </c>
      <c r="AG69" s="22">
        <f>AG8*Constants!$H48*(1-Constants!$H66)</f>
        <v>478934355.56609744</v>
      </c>
      <c r="AH69" s="22">
        <f>AH8*Constants!$H48*(1-Constants!$H66)</f>
        <v>472765617.46718198</v>
      </c>
      <c r="AI69" s="22">
        <f>AI8*Constants!$H48*(1-Constants!$H66)</f>
        <v>469201021.65336865</v>
      </c>
      <c r="AJ69" s="22">
        <f>AJ8*Constants!$H48*(1-Constants!$H66)</f>
        <v>464952410.12653834</v>
      </c>
      <c r="AK69" s="22">
        <f>AK8*Constants!$H48*(1-Constants!$H66)</f>
        <v>460091112.68129539</v>
      </c>
      <c r="AL69" s="22">
        <f>AL8*Constants!$H48*(1-Constants!$H66)</f>
        <v>409937972.43213075</v>
      </c>
      <c r="AM69" s="22">
        <f>AM8*Constants!$H48*(1-Constants!$H66)</f>
        <v>407353628.19744051</v>
      </c>
      <c r="AN69" s="22">
        <f>AN8*Constants!$H48*(1-Constants!$H66)</f>
        <v>404155536.45827091</v>
      </c>
      <c r="AO69" s="22">
        <f>AO8*Constants!$H48*(1-Constants!$H66)</f>
        <v>400904496.90508378</v>
      </c>
      <c r="AP69" s="22">
        <f>AP8*Constants!$H48*(1-Constants!$H66)</f>
        <v>397152836.68716657</v>
      </c>
      <c r="AQ69" s="22">
        <f>AQ8*Constants!$H48*(1-Constants!$H66)</f>
        <v>393667145.14019436</v>
      </c>
      <c r="AR69" s="22">
        <f>AR8*Constants!$H48*(1-Constants!$H66)</f>
        <v>391853925.22784048</v>
      </c>
      <c r="AS69" s="22">
        <f>AS8*Constants!$H48*(1-Constants!$H66)</f>
        <v>389675907.69406056</v>
      </c>
      <c r="AT69" s="22">
        <f>AT8*Constants!$H48*(1-Constants!$H66)</f>
        <v>387746427.86196393</v>
      </c>
      <c r="AU69" s="22">
        <f>AU8*Constants!$H48*(1-Constants!$H66)</f>
        <v>385893528.25299037</v>
      </c>
      <c r="AV69" s="22">
        <f>AV8*Constants!$H48*(1-Constants!$H66)</f>
        <v>384125665.85857546</v>
      </c>
      <c r="AW69" s="22">
        <f>AW8*Constants!$H48*(1-Constants!$H66)</f>
        <v>384215744.03987867</v>
      </c>
      <c r="AX69" s="22">
        <f>AX8*Constants!$H48*(1-Constants!$H66)</f>
        <v>383319313.51110691</v>
      </c>
      <c r="AY69" s="22">
        <f>AY8*Constants!$H48*(1-Constants!$H66)</f>
        <v>383298701.99341279</v>
      </c>
      <c r="AZ69" s="22">
        <f>AZ8*Constants!$H48*(1-Constants!$H66)</f>
        <v>383683037.73911756</v>
      </c>
      <c r="BA69" s="22">
        <f>BA8*Constants!$H48*(1-Constants!$H66)</f>
        <v>384460370.94687432</v>
      </c>
      <c r="BB69" s="22">
        <f>BB8*Constants!$H48*(1-Constants!$H66)</f>
        <v>385161128.7343927</v>
      </c>
      <c r="BC69" s="22">
        <f>BC8*Constants!$H48*(1-Constants!$H66)</f>
        <v>385899021.02764249</v>
      </c>
      <c r="BD69" s="22">
        <f>BD8*Constants!$H48*(1-Constants!$H66)</f>
        <v>386307606.69371259</v>
      </c>
      <c r="BE69" s="22">
        <f>BE8*Constants!$H48*(1-Constants!$H66)</f>
        <v>386720719.6001904</v>
      </c>
      <c r="BF69" s="22">
        <f>BF8*Constants!$H48*(1-Constants!$H66)</f>
        <v>387384967.31343251</v>
      </c>
      <c r="BG69" s="22">
        <f>BG8*Constants!$H48*(1-Constants!$H66)</f>
        <v>388059921.26270157</v>
      </c>
      <c r="BH69" s="22">
        <f>BH8*Constants!$H48*(1-Constants!$H66)</f>
        <v>388716735.94511235</v>
      </c>
      <c r="BI69" s="22">
        <f>BI8*Constants!$H48*(1-Constants!$H66)</f>
        <v>389285908.21246839</v>
      </c>
      <c r="BJ69" s="22">
        <f>BJ8*Constants!$H48*(1-Constants!$H66)</f>
        <v>389809478.42458904</v>
      </c>
      <c r="BK69" s="22">
        <f>BK8*Constants!$H48*(1-Constants!$H66)</f>
        <v>390539186.51400357</v>
      </c>
      <c r="BL69" s="22">
        <f>BL8*Constants!$H48*(1-Constants!$H66)</f>
        <v>391318862.58081853</v>
      </c>
      <c r="BM69" s="22">
        <f>BM8*Constants!$H48*(1-Constants!$H66)</f>
        <v>392075058.06917179</v>
      </c>
      <c r="BN69" s="22">
        <f>BN8*Constants!$H48*(1-Constants!$H66)</f>
        <v>392280336.80884856</v>
      </c>
      <c r="BO69" s="22">
        <f>BO8*Constants!$H48*(1-Constants!$H66)</f>
        <v>392465800.53189206</v>
      </c>
      <c r="BP69" s="22">
        <f>BP8*Constants!$H48*(1-Constants!$H66)</f>
        <v>392633302.75987905</v>
      </c>
    </row>
    <row r="70" spans="1:68" x14ac:dyDescent="0.25">
      <c r="A70" t="str">
        <f t="shared" si="25"/>
        <v>3C Aggregated and non-CO2 emissions on land</v>
      </c>
      <c r="B70" t="str">
        <f t="shared" si="26"/>
        <v>3C4 Direct N2O from managed soils (N2O)</v>
      </c>
      <c r="C70" t="s">
        <v>410</v>
      </c>
      <c r="D70" t="str">
        <f t="shared" si="27"/>
        <v xml:space="preserve"> - Subsistence cattle</v>
      </c>
      <c r="E70" t="str">
        <f t="shared" si="28"/>
        <v>Urine &amp; dung - Subsistence cattle</v>
      </c>
      <c r="F70" t="str">
        <f t="shared" si="29"/>
        <v>kg N</v>
      </c>
      <c r="H70" s="22">
        <f>H9*Constants!$H49*(1-Constants!$H67)</f>
        <v>330989233.74116176</v>
      </c>
      <c r="I70" s="22">
        <f>I9*Constants!$H49*(1-Constants!$H67)</f>
        <v>356584183.27474904</v>
      </c>
      <c r="J70" s="22">
        <f>J9*Constants!$H49*(1-Constants!$H67)</f>
        <v>360074403.66569275</v>
      </c>
      <c r="K70" s="22">
        <f>K9*Constants!$H49*(1-Constants!$H67)</f>
        <v>360074403.66569269</v>
      </c>
      <c r="L70" s="22">
        <f>L9*Constants!$H49*(1-Constants!$H67)</f>
        <v>316446648.77889633</v>
      </c>
      <c r="M70" s="22">
        <f>M9*Constants!$H49*(1-Constants!$H67)</f>
        <v>312374724.98946202</v>
      </c>
      <c r="N70" s="22">
        <f>N9*Constants!$H49*(1-Constants!$H67)</f>
        <v>319936869.1698401</v>
      </c>
      <c r="O70" s="22">
        <f>O9*Constants!$H49*(1-Constants!$H67)</f>
        <v>329244123.54568994</v>
      </c>
      <c r="P70" s="22">
        <f>P9*Constants!$H49*(1-Constants!$H67)</f>
        <v>343786708.50795549</v>
      </c>
      <c r="Q70" s="22">
        <f>Q9*Constants!$H49*(1-Constants!$H67)</f>
        <v>356002479.87625837</v>
      </c>
      <c r="R70" s="22">
        <f>R9*Constants!$H49*(1-Constants!$H67)</f>
        <v>365891437.65059894</v>
      </c>
      <c r="S70" s="22">
        <f>S9*Constants!$H49*(1-Constants!$H67)</f>
        <v>358329293.47022092</v>
      </c>
      <c r="T70" s="22">
        <f>T9*Constants!$H49*(1-Constants!$H67)</f>
        <v>386832759.99626118</v>
      </c>
      <c r="U70" s="22">
        <f>U9*Constants!$H49*(1-Constants!$H67)</f>
        <v>386251056.59777063</v>
      </c>
      <c r="V70" s="22">
        <f>V9*Constants!$H49*(1-Constants!$H67)</f>
        <v>378107209.01890194</v>
      </c>
      <c r="W70" s="22">
        <f>W9*Constants!$H49*(1-Constants!$H67)</f>
        <v>373453581.83097696</v>
      </c>
      <c r="X70" s="22">
        <f>X9*Constants!$H49*(1-Constants!$H67)</f>
        <v>382179132.80833626</v>
      </c>
      <c r="Y70" s="22">
        <f>Y9*Constants!$H49*(1-Constants!$H67)</f>
        <v>394976607.57512981</v>
      </c>
      <c r="Z70" s="22">
        <f>Z9*Constants!$H49*(1-Constants!$H67)</f>
        <v>402538751.75550789</v>
      </c>
      <c r="AA70" s="22">
        <f>AA9*Constants!$H49*(1-Constants!$H67)</f>
        <v>401375344.95852667</v>
      </c>
      <c r="AB70" s="22">
        <f>AB9*Constants!$H49*(1-Constants!$H67)</f>
        <v>396721717.77060175</v>
      </c>
      <c r="AC70" s="22">
        <f>AC9*Constants!$H49*(1-Constants!$H67)</f>
        <v>395558310.97362047</v>
      </c>
      <c r="AD70" s="22">
        <f>AD9*Constants!$H49*(1-Constants!$H67)</f>
        <v>433685266.85705388</v>
      </c>
      <c r="AE70" s="22">
        <f>AE9*Constants!$H49*(1-Constants!$H67)</f>
        <v>436067321.60460824</v>
      </c>
      <c r="AF70" s="22">
        <f>AF9*Constants!$H49*(1-Constants!$H67)</f>
        <v>435593457.58873975</v>
      </c>
      <c r="AG70" s="22">
        <f>AG9*Constants!$H49*(1-Constants!$H67)</f>
        <v>432217597.25591344</v>
      </c>
      <c r="AH70" s="22">
        <f>AH9*Constants!$H49*(1-Constants!$H67)</f>
        <v>426650577.20770091</v>
      </c>
      <c r="AI70" s="22">
        <f>AI9*Constants!$H49*(1-Constants!$H67)</f>
        <v>423433683.24315369</v>
      </c>
      <c r="AJ70" s="22">
        <f>AJ9*Constants!$H49*(1-Constants!$H67)</f>
        <v>419599494.60235369</v>
      </c>
      <c r="AK70" s="22">
        <f>AK9*Constants!$H49*(1-Constants!$H67)</f>
        <v>415212383.34814918</v>
      </c>
      <c r="AL70" s="22">
        <f>AL9*Constants!$H49*(1-Constants!$H67)</f>
        <v>369951337.60898811</v>
      </c>
      <c r="AM70" s="22">
        <f>AM9*Constants!$H49*(1-Constants!$H67)</f>
        <v>367619078.41183841</v>
      </c>
      <c r="AN70" s="22">
        <f>AN9*Constants!$H49*(1-Constants!$H67)</f>
        <v>364732938.56565005</v>
      </c>
      <c r="AO70" s="22">
        <f>AO9*Constants!$H49*(1-Constants!$H67)</f>
        <v>361799015.60119361</v>
      </c>
      <c r="AP70" s="22">
        <f>AP9*Constants!$H49*(1-Constants!$H67)</f>
        <v>358413304.08089119</v>
      </c>
      <c r="AQ70" s="22">
        <f>AQ9*Constants!$H49*(1-Constants!$H67)</f>
        <v>355267617.81366402</v>
      </c>
      <c r="AR70" s="22">
        <f>AR9*Constants!$H49*(1-Constants!$H67)</f>
        <v>353631265.05528265</v>
      </c>
      <c r="AS70" s="22">
        <f>AS9*Constants!$H49*(1-Constants!$H67)</f>
        <v>351665698.17896432</v>
      </c>
      <c r="AT70" s="22">
        <f>AT9*Constants!$H49*(1-Constants!$H67)</f>
        <v>349924425.85784042</v>
      </c>
      <c r="AU70" s="22">
        <f>AU9*Constants!$H49*(1-Constants!$H67)</f>
        <v>348252263.88482773</v>
      </c>
      <c r="AV70" s="22">
        <f>AV9*Constants!$H49*(1-Constants!$H67)</f>
        <v>346656844.32990783</v>
      </c>
      <c r="AW70" s="22">
        <f>AW9*Constants!$H49*(1-Constants!$H67)</f>
        <v>346738136.00304753</v>
      </c>
      <c r="AX70" s="22">
        <f>AX9*Constants!$H49*(1-Constants!$H67)</f>
        <v>345929146.11800444</v>
      </c>
      <c r="AY70" s="22">
        <f>AY9*Constants!$H49*(1-Constants!$H67)</f>
        <v>345910545.11235511</v>
      </c>
      <c r="AZ70" s="22">
        <f>AZ9*Constants!$H49*(1-Constants!$H67)</f>
        <v>346257391.54468447</v>
      </c>
      <c r="BA70" s="22">
        <f>BA9*Constants!$H49*(1-Constants!$H67)</f>
        <v>346958901.23472703</v>
      </c>
      <c r="BB70" s="22">
        <f>BB9*Constants!$H49*(1-Constants!$H67)</f>
        <v>347591304.91105455</v>
      </c>
      <c r="BC70" s="22">
        <f>BC9*Constants!$H49*(1-Constants!$H67)</f>
        <v>348257220.87702262</v>
      </c>
      <c r="BD70" s="22">
        <f>BD9*Constants!$H49*(1-Constants!$H67)</f>
        <v>348625951.81647104</v>
      </c>
      <c r="BE70" s="22">
        <f>BE9*Constants!$H49*(1-Constants!$H67)</f>
        <v>348998768.39510673</v>
      </c>
      <c r="BF70" s="22">
        <f>BF9*Constants!$H49*(1-Constants!$H67)</f>
        <v>349598223.30424744</v>
      </c>
      <c r="BG70" s="22">
        <f>BG9*Constants!$H49*(1-Constants!$H67)</f>
        <v>350207340.12959319</v>
      </c>
      <c r="BH70" s="22">
        <f>BH9*Constants!$H49*(1-Constants!$H67)</f>
        <v>350800087.04902959</v>
      </c>
      <c r="BI70" s="22">
        <f>BI9*Constants!$H49*(1-Constants!$H67)</f>
        <v>351313740.4692995</v>
      </c>
      <c r="BJ70" s="22">
        <f>BJ9*Constants!$H49*(1-Constants!$H67)</f>
        <v>351786240.00174594</v>
      </c>
      <c r="BK70" s="22">
        <f>BK9*Constants!$H49*(1-Constants!$H67)</f>
        <v>352444770.07677513</v>
      </c>
      <c r="BL70" s="22">
        <f>BL9*Constants!$H49*(1-Constants!$H67)</f>
        <v>353148394.09605938</v>
      </c>
      <c r="BM70" s="22">
        <f>BM9*Constants!$H49*(1-Constants!$H67)</f>
        <v>353830827.90610725</v>
      </c>
      <c r="BN70" s="22">
        <f>BN9*Constants!$H49*(1-Constants!$H67)</f>
        <v>354016083.1140489</v>
      </c>
      <c r="BO70" s="22">
        <f>BO9*Constants!$H49*(1-Constants!$H67)</f>
        <v>354183456.12419188</v>
      </c>
      <c r="BP70" s="22">
        <f>BP9*Constants!$H49*(1-Constants!$H67)</f>
        <v>354334619.65980834</v>
      </c>
    </row>
    <row r="71" spans="1:68" x14ac:dyDescent="0.25">
      <c r="A71" t="str">
        <f t="shared" si="25"/>
        <v>3C Aggregated and non-CO2 emissions on land</v>
      </c>
      <c r="B71" t="str">
        <f t="shared" si="26"/>
        <v>3C4 Direct N2O from managed soils (N2O)</v>
      </c>
      <c r="C71" t="s">
        <v>410</v>
      </c>
      <c r="D71" t="str">
        <f t="shared" si="27"/>
        <v xml:space="preserve"> - Feedlot</v>
      </c>
      <c r="E71" t="str">
        <f t="shared" si="28"/>
        <v>Urine &amp; dung - Feedlot</v>
      </c>
      <c r="F71" t="str">
        <f t="shared" si="29"/>
        <v>kg N</v>
      </c>
      <c r="H71" s="22">
        <f>H10*Constants!$H50*(1-Constants!$H68)</f>
        <v>0</v>
      </c>
      <c r="I71" s="22">
        <f>I10*Constants!$H50*(1-Constants!$H68)</f>
        <v>0</v>
      </c>
      <c r="J71" s="22">
        <f>J10*Constants!$H50*(1-Constants!$H68)</f>
        <v>0</v>
      </c>
      <c r="K71" s="22">
        <f>K10*Constants!$H50*(1-Constants!$H68)</f>
        <v>0</v>
      </c>
      <c r="L71" s="22">
        <f>L10*Constants!$H50*(1-Constants!$H68)</f>
        <v>0</v>
      </c>
      <c r="M71" s="22">
        <f>M10*Constants!$H50*(1-Constants!$H68)</f>
        <v>0</v>
      </c>
      <c r="N71" s="22">
        <f>N10*Constants!$H50*(1-Constants!$H68)</f>
        <v>0</v>
      </c>
      <c r="O71" s="22">
        <f>O10*Constants!$H50*(1-Constants!$H68)</f>
        <v>0</v>
      </c>
      <c r="P71" s="22">
        <f>P10*Constants!$H50*(1-Constants!$H68)</f>
        <v>0</v>
      </c>
      <c r="Q71" s="22">
        <f>Q10*Constants!$H50*(1-Constants!$H68)</f>
        <v>0</v>
      </c>
      <c r="R71" s="22">
        <f>R10*Constants!$H50*(1-Constants!$H68)</f>
        <v>0</v>
      </c>
      <c r="S71" s="22">
        <f>S10*Constants!$H50*(1-Constants!$H68)</f>
        <v>0</v>
      </c>
      <c r="T71" s="22">
        <f>T10*Constants!$H50*(1-Constants!$H68)</f>
        <v>0</v>
      </c>
      <c r="U71" s="22">
        <f>U10*Constants!$H50*(1-Constants!$H68)</f>
        <v>0</v>
      </c>
      <c r="V71" s="22">
        <f>V10*Constants!$H50*(1-Constants!$H68)</f>
        <v>0</v>
      </c>
      <c r="W71" s="22">
        <f>W10*Constants!$H50*(1-Constants!$H68)</f>
        <v>0</v>
      </c>
      <c r="X71" s="22">
        <f>X10*Constants!$H50*(1-Constants!$H68)</f>
        <v>0</v>
      </c>
      <c r="Y71" s="22">
        <f>Y10*Constants!$H50*(1-Constants!$H68)</f>
        <v>0</v>
      </c>
      <c r="Z71" s="22">
        <f>Z10*Constants!$H50*(1-Constants!$H68)</f>
        <v>0</v>
      </c>
      <c r="AA71" s="22">
        <f>AA10*Constants!$H50*(1-Constants!$H68)</f>
        <v>0</v>
      </c>
      <c r="AB71" s="22">
        <f>AB10*Constants!$H50*(1-Constants!$H68)</f>
        <v>0</v>
      </c>
      <c r="AC71" s="22">
        <f>AC10*Constants!$H50*(1-Constants!$H68)</f>
        <v>0</v>
      </c>
      <c r="AD71" s="22">
        <f>AD10*Constants!$H50*(1-Constants!$H68)</f>
        <v>0</v>
      </c>
      <c r="AE71" s="22">
        <f>AE10*Constants!$H50*(1-Constants!$H68)</f>
        <v>0</v>
      </c>
      <c r="AF71" s="22">
        <f>AF10*Constants!$H50*(1-Constants!$H68)</f>
        <v>0</v>
      </c>
      <c r="AG71" s="22">
        <f>AG10*Constants!$H50*(1-Constants!$H68)</f>
        <v>0</v>
      </c>
      <c r="AH71" s="22">
        <f>AH10*Constants!$H50*(1-Constants!$H68)</f>
        <v>0</v>
      </c>
      <c r="AI71" s="22">
        <f>AI10*Constants!$H50*(1-Constants!$H68)</f>
        <v>0</v>
      </c>
      <c r="AJ71" s="22">
        <f>AJ10*Constants!$H50*(1-Constants!$H68)</f>
        <v>0</v>
      </c>
      <c r="AK71" s="22">
        <f>AK10*Constants!$H50*(1-Constants!$H68)</f>
        <v>0</v>
      </c>
      <c r="AL71" s="22">
        <f>AL10*Constants!$H50*(1-Constants!$H68)</f>
        <v>0</v>
      </c>
      <c r="AM71" s="22">
        <f>AM10*Constants!$H50*(1-Constants!$H68)</f>
        <v>0</v>
      </c>
      <c r="AN71" s="22">
        <f>AN10*Constants!$H50*(1-Constants!$H68)</f>
        <v>0</v>
      </c>
      <c r="AO71" s="22">
        <f>AO10*Constants!$H50*(1-Constants!$H68)</f>
        <v>0</v>
      </c>
      <c r="AP71" s="22">
        <f>AP10*Constants!$H50*(1-Constants!$H68)</f>
        <v>0</v>
      </c>
      <c r="AQ71" s="22">
        <f>AQ10*Constants!$H50*(1-Constants!$H68)</f>
        <v>0</v>
      </c>
      <c r="AR71" s="22">
        <f>AR10*Constants!$H50*(1-Constants!$H68)</f>
        <v>0</v>
      </c>
      <c r="AS71" s="22">
        <f>AS10*Constants!$H50*(1-Constants!$H68)</f>
        <v>0</v>
      </c>
      <c r="AT71" s="22">
        <f>AT10*Constants!$H50*(1-Constants!$H68)</f>
        <v>0</v>
      </c>
      <c r="AU71" s="22">
        <f>AU10*Constants!$H50*(1-Constants!$H68)</f>
        <v>0</v>
      </c>
      <c r="AV71" s="22">
        <f>AV10*Constants!$H50*(1-Constants!$H68)</f>
        <v>0</v>
      </c>
      <c r="AW71" s="22">
        <f>AW10*Constants!$H50*(1-Constants!$H68)</f>
        <v>0</v>
      </c>
      <c r="AX71" s="22">
        <f>AX10*Constants!$H50*(1-Constants!$H68)</f>
        <v>0</v>
      </c>
      <c r="AY71" s="22">
        <f>AY10*Constants!$H50*(1-Constants!$H68)</f>
        <v>0</v>
      </c>
      <c r="AZ71" s="22">
        <f>AZ10*Constants!$H50*(1-Constants!$H68)</f>
        <v>0</v>
      </c>
      <c r="BA71" s="22">
        <f>BA10*Constants!$H50*(1-Constants!$H68)</f>
        <v>0</v>
      </c>
      <c r="BB71" s="22">
        <f>BB10*Constants!$H50*(1-Constants!$H68)</f>
        <v>0</v>
      </c>
      <c r="BC71" s="22">
        <f>BC10*Constants!$H50*(1-Constants!$H68)</f>
        <v>0</v>
      </c>
      <c r="BD71" s="22">
        <f>BD10*Constants!$H50*(1-Constants!$H68)</f>
        <v>0</v>
      </c>
      <c r="BE71" s="22">
        <f>BE10*Constants!$H50*(1-Constants!$H68)</f>
        <v>0</v>
      </c>
      <c r="BF71" s="22">
        <f>BF10*Constants!$H50*(1-Constants!$H68)</f>
        <v>0</v>
      </c>
      <c r="BG71" s="22">
        <f>BG10*Constants!$H50*(1-Constants!$H68)</f>
        <v>0</v>
      </c>
      <c r="BH71" s="22">
        <f>BH10*Constants!$H50*(1-Constants!$H68)</f>
        <v>0</v>
      </c>
      <c r="BI71" s="22">
        <f>BI10*Constants!$H50*(1-Constants!$H68)</f>
        <v>0</v>
      </c>
      <c r="BJ71" s="22">
        <f>BJ10*Constants!$H50*(1-Constants!$H68)</f>
        <v>0</v>
      </c>
      <c r="BK71" s="22">
        <f>BK10*Constants!$H50*(1-Constants!$H68)</f>
        <v>0</v>
      </c>
      <c r="BL71" s="22">
        <f>BL10*Constants!$H50*(1-Constants!$H68)</f>
        <v>0</v>
      </c>
      <c r="BM71" s="22">
        <f>BM10*Constants!$H50*(1-Constants!$H68)</f>
        <v>0</v>
      </c>
      <c r="BN71" s="22">
        <f>BN10*Constants!$H50*(1-Constants!$H68)</f>
        <v>0</v>
      </c>
      <c r="BO71" s="22">
        <f>BO10*Constants!$H50*(1-Constants!$H68)</f>
        <v>0</v>
      </c>
      <c r="BP71" s="22">
        <f>BP10*Constants!$H50*(1-Constants!$H68)</f>
        <v>0</v>
      </c>
    </row>
    <row r="72" spans="1:68" x14ac:dyDescent="0.25">
      <c r="A72" t="str">
        <f t="shared" si="25"/>
        <v>3C Aggregated and non-CO2 emissions on land</v>
      </c>
      <c r="B72" t="str">
        <f t="shared" si="26"/>
        <v>3C4 Direct N2O from managed soils (N2O)</v>
      </c>
      <c r="C72" t="s">
        <v>410</v>
      </c>
      <c r="D72" t="str">
        <f t="shared" si="27"/>
        <v xml:space="preserve"> - Commercial sheep</v>
      </c>
      <c r="E72" t="str">
        <f t="shared" si="28"/>
        <v>Urine &amp; dung - Commercial sheep</v>
      </c>
      <c r="F72" t="str">
        <f t="shared" si="29"/>
        <v>kg N</v>
      </c>
      <c r="H72" s="22">
        <f>H11*Constants!$H51*(1-Constants!$H69)</f>
        <v>581876225.33466685</v>
      </c>
      <c r="I72" s="22">
        <f>I11*Constants!$H51*(1-Constants!$H69)</f>
        <v>555712272.17575133</v>
      </c>
      <c r="J72" s="22">
        <f>J11*Constants!$H51*(1-Constants!$H69)</f>
        <v>532750880.04889882</v>
      </c>
      <c r="K72" s="22">
        <f>K11*Constants!$H51*(1-Constants!$H69)</f>
        <v>498240858.74581867</v>
      </c>
      <c r="L72" s="22">
        <f>L11*Constants!$H51*(1-Constants!$H69)</f>
        <v>501753971.15068793</v>
      </c>
      <c r="M72" s="22">
        <f>M11*Constants!$H51*(1-Constants!$H69)</f>
        <v>494572470.65454638</v>
      </c>
      <c r="N72" s="22">
        <f>N11*Constants!$H51*(1-Constants!$H69)</f>
        <v>496222274.82257891</v>
      </c>
      <c r="O72" s="22">
        <f>O11*Constants!$H51*(1-Constants!$H69)</f>
        <v>485430614.61756623</v>
      </c>
      <c r="P72" s="22">
        <f>P11*Constants!$H51*(1-Constants!$H69)</f>
        <v>486769867.41279262</v>
      </c>
      <c r="Q72" s="22">
        <f>Q11*Constants!$H51*(1-Constants!$H69)</f>
        <v>474813639.55975699</v>
      </c>
      <c r="R72" s="22">
        <f>R11*Constants!$H51*(1-Constants!$H69)</f>
        <v>457791542.43782157</v>
      </c>
      <c r="S72" s="22">
        <f>S11*Constants!$H51*(1-Constants!$H69)</f>
        <v>446378779.48719668</v>
      </c>
      <c r="T72" s="22">
        <f>T11*Constants!$H51*(1-Constants!$H69)</f>
        <v>438925546.53984982</v>
      </c>
      <c r="U72" s="22">
        <f>U11*Constants!$H51*(1-Constants!$H69)</f>
        <v>440458893.94308001</v>
      </c>
      <c r="V72" s="22">
        <f>V11*Constants!$H51*(1-Constants!$H69)</f>
        <v>432617471.77972549</v>
      </c>
      <c r="W72" s="22">
        <f>W11*Constants!$H51*(1-Constants!$H69)</f>
        <v>431588770.35730517</v>
      </c>
      <c r="X72" s="22">
        <f>X11*Constants!$H51*(1-Constants!$H69)</f>
        <v>425940617.26439387</v>
      </c>
      <c r="Y72" s="22">
        <f>Y11*Constants!$H51*(1-Constants!$H69)</f>
        <v>425533018.58758587</v>
      </c>
      <c r="Z72" s="22">
        <f>Z11*Constants!$H51*(1-Constants!$H69)</f>
        <v>426911090.30441302</v>
      </c>
      <c r="AA72" s="22">
        <f>AA11*Constants!$H51*(1-Constants!$H69)</f>
        <v>425397152.36198318</v>
      </c>
      <c r="AB72" s="22">
        <f>AB11*Constants!$H51*(1-Constants!$H69)</f>
        <v>417167540.98262095</v>
      </c>
      <c r="AC72" s="22">
        <f>AC11*Constants!$H51*(1-Constants!$H69)</f>
        <v>413906751.56815672</v>
      </c>
      <c r="AD72" s="22">
        <f>AD11*Constants!$H51*(1-Constants!$H69)</f>
        <v>375957917.31727171</v>
      </c>
      <c r="AE72" s="22">
        <f>AE11*Constants!$H51*(1-Constants!$H69)</f>
        <v>371492231.24773675</v>
      </c>
      <c r="AF72" s="22">
        <f>AF11*Constants!$H51*(1-Constants!$H69)</f>
        <v>368935183.82027042</v>
      </c>
      <c r="AG72" s="22">
        <f>AG11*Constants!$H51*(1-Constants!$H69)</f>
        <v>368216888.13976777</v>
      </c>
      <c r="AH72" s="22">
        <f>AH11*Constants!$H51*(1-Constants!$H69)</f>
        <v>368985122.95157993</v>
      </c>
      <c r="AI72" s="22">
        <f>AI11*Constants!$H51*(1-Constants!$H69)</f>
        <v>369326590.14148223</v>
      </c>
      <c r="AJ72" s="22">
        <f>AJ11*Constants!$H51*(1-Constants!$H69)</f>
        <v>370140676.91819531</v>
      </c>
      <c r="AK72" s="22">
        <f>AK11*Constants!$H51*(1-Constants!$H69)</f>
        <v>371403949.79851729</v>
      </c>
      <c r="AL72" s="22">
        <f>AL11*Constants!$H51*(1-Constants!$H69)</f>
        <v>389167070.77481437</v>
      </c>
      <c r="AM72" s="22">
        <f>AM11*Constants!$H51*(1-Constants!$H69)</f>
        <v>384548586.17376179</v>
      </c>
      <c r="AN72" s="22">
        <f>AN11*Constants!$H51*(1-Constants!$H69)</f>
        <v>380347317.75125819</v>
      </c>
      <c r="AO72" s="22">
        <f>AO11*Constants!$H51*(1-Constants!$H69)</f>
        <v>376360946.24399257</v>
      </c>
      <c r="AP72" s="22">
        <f>AP11*Constants!$H51*(1-Constants!$H69)</f>
        <v>372724577.27651441</v>
      </c>
      <c r="AQ72" s="22">
        <f>AQ11*Constants!$H51*(1-Constants!$H69)</f>
        <v>369134408.93938786</v>
      </c>
      <c r="AR72" s="22">
        <f>AR11*Constants!$H51*(1-Constants!$H69)</f>
        <v>363923800.23715711</v>
      </c>
      <c r="AS72" s="22">
        <f>AS11*Constants!$H51*(1-Constants!$H69)</f>
        <v>358987027.11973989</v>
      </c>
      <c r="AT72" s="22">
        <f>AT11*Constants!$H51*(1-Constants!$H69)</f>
        <v>354051720.16351217</v>
      </c>
      <c r="AU72" s="22">
        <f>AU11*Constants!$H51*(1-Constants!$H69)</f>
        <v>349188544.82684731</v>
      </c>
      <c r="AV72" s="22">
        <f>AV11*Constants!$H51*(1-Constants!$H69)</f>
        <v>344369146.61385584</v>
      </c>
      <c r="AW72" s="22">
        <f>AW11*Constants!$H51*(1-Constants!$H69)</f>
        <v>338039931.15943491</v>
      </c>
      <c r="AX72" s="22">
        <f>AX11*Constants!$H51*(1-Constants!$H69)</f>
        <v>332172585.93609512</v>
      </c>
      <c r="AY72" s="22">
        <f>AY11*Constants!$H51*(1-Constants!$H69)</f>
        <v>325984754.95308256</v>
      </c>
      <c r="AZ72" s="22">
        <f>AZ11*Constants!$H51*(1-Constants!$H69)</f>
        <v>319667480.22778571</v>
      </c>
      <c r="BA72" s="22">
        <f>BA11*Constants!$H51*(1-Constants!$H69)</f>
        <v>313188986.11800492</v>
      </c>
      <c r="BB72" s="22">
        <f>BB11*Constants!$H51*(1-Constants!$H69)</f>
        <v>306025066.65339214</v>
      </c>
      <c r="BC72" s="22">
        <f>BC11*Constants!$H51*(1-Constants!$H69)</f>
        <v>298843496.87148416</v>
      </c>
      <c r="BD72" s="22">
        <f>BD11*Constants!$H51*(1-Constants!$H69)</f>
        <v>291812041.0159443</v>
      </c>
      <c r="BE72" s="22">
        <f>BE11*Constants!$H51*(1-Constants!$H69)</f>
        <v>284757329.24321973</v>
      </c>
      <c r="BF72" s="22">
        <f>BF11*Constants!$H51*(1-Constants!$H69)</f>
        <v>277554800.22078288</v>
      </c>
      <c r="BG72" s="22">
        <f>BG11*Constants!$H51*(1-Constants!$H69)</f>
        <v>269692830.96766037</v>
      </c>
      <c r="BH72" s="22">
        <f>BH11*Constants!$H51*(1-Constants!$H69)</f>
        <v>261794618.55510473</v>
      </c>
      <c r="BI72" s="22">
        <f>BI11*Constants!$H51*(1-Constants!$H69)</f>
        <v>253889390.50627351</v>
      </c>
      <c r="BJ72" s="22">
        <f>BJ11*Constants!$H51*(1-Constants!$H69)</f>
        <v>245938266.15786681</v>
      </c>
      <c r="BK72" s="22">
        <f>BK11*Constants!$H51*(1-Constants!$H69)</f>
        <v>237818965.13557899</v>
      </c>
      <c r="BL72" s="22">
        <f>BL11*Constants!$H51*(1-Constants!$H69)</f>
        <v>228986451.00077102</v>
      </c>
      <c r="BM72" s="22">
        <f>BM11*Constants!$H51*(1-Constants!$H69)</f>
        <v>220081455.17412049</v>
      </c>
      <c r="BN72" s="22">
        <f>BN11*Constants!$H51*(1-Constants!$H69)</f>
        <v>211358382.42576391</v>
      </c>
      <c r="BO72" s="22">
        <f>BO11*Constants!$H51*(1-Constants!$H69)</f>
        <v>202526440.7520484</v>
      </c>
      <c r="BP72" s="22">
        <f>BP11*Constants!$H51*(1-Constants!$H69)</f>
        <v>193582269.92032805</v>
      </c>
    </row>
    <row r="73" spans="1:68" x14ac:dyDescent="0.25">
      <c r="A73" t="str">
        <f t="shared" si="25"/>
        <v>3C Aggregated and non-CO2 emissions on land</v>
      </c>
      <c r="B73" t="str">
        <f t="shared" si="26"/>
        <v>3C4 Direct N2O from managed soils (N2O)</v>
      </c>
      <c r="C73" t="s">
        <v>410</v>
      </c>
      <c r="D73" t="str">
        <f t="shared" si="27"/>
        <v xml:space="preserve"> - Subsistence sheep</v>
      </c>
      <c r="E73" t="str">
        <f t="shared" si="28"/>
        <v>Urine &amp; dung - Subsistence sheep</v>
      </c>
      <c r="F73" t="str">
        <f t="shared" si="29"/>
        <v>kg N</v>
      </c>
      <c r="H73" s="22">
        <f>H12*Constants!$H52*(1-Constants!$H70)</f>
        <v>60666073.386478163</v>
      </c>
      <c r="I73" s="22">
        <f>I12*Constants!$H52*(1-Constants!$H70)</f>
        <v>57938235.002110019</v>
      </c>
      <c r="J73" s="22">
        <f>J12*Constants!$H52*(1-Constants!$H70)</f>
        <v>55544293.74935963</v>
      </c>
      <c r="K73" s="22">
        <f>K12*Constants!$H52*(1-Constants!$H70)</f>
        <v>51946299.203805812</v>
      </c>
      <c r="L73" s="22">
        <f>L12*Constants!$H52*(1-Constants!$H70)</f>
        <v>52312574.239095598</v>
      </c>
      <c r="M73" s="22">
        <f>M12*Constants!$H52*(1-Constants!$H70)</f>
        <v>51563835.216680013</v>
      </c>
      <c r="N73" s="22">
        <f>N12*Constants!$H52*(1-Constants!$H70)</f>
        <v>51735842.829937644</v>
      </c>
      <c r="O73" s="22">
        <f>O12*Constants!$H52*(1-Constants!$H70)</f>
        <v>50610710.677334763</v>
      </c>
      <c r="P73" s="22">
        <f>P12*Constants!$H52*(1-Constants!$H70)</f>
        <v>50750340.386920534</v>
      </c>
      <c r="Q73" s="22">
        <f>Q12*Constants!$H52*(1-Constants!$H70)</f>
        <v>49503791.095547549</v>
      </c>
      <c r="R73" s="22">
        <f>R12*Constants!$H52*(1-Constants!$H70)</f>
        <v>47729077.250524655</v>
      </c>
      <c r="S73" s="22">
        <f>S12*Constants!$H52*(1-Constants!$H70)</f>
        <v>46539189.29057771</v>
      </c>
      <c r="T73" s="22">
        <f>T12*Constants!$H52*(1-Constants!$H70)</f>
        <v>45762119.602449097</v>
      </c>
      <c r="U73" s="22">
        <f>U12*Constants!$H52*(1-Constants!$H70)</f>
        <v>45921985.501829728</v>
      </c>
      <c r="V73" s="22">
        <f>V12*Constants!$H52*(1-Constants!$H70)</f>
        <v>45104443.434111074</v>
      </c>
      <c r="W73" s="22">
        <f>W12*Constants!$H52*(1-Constants!$H70)</f>
        <v>44997191.628197499</v>
      </c>
      <c r="X73" s="22">
        <f>X12*Constants!$H52*(1-Constants!$H70)</f>
        <v>44408318.50516253</v>
      </c>
      <c r="Y73" s="22">
        <f>Y12*Constants!$H52*(1-Constants!$H70)</f>
        <v>44365822.506592996</v>
      </c>
      <c r="Z73" s="22">
        <f>Z12*Constants!$H52*(1-Constants!$H70)</f>
        <v>44509499.454137608</v>
      </c>
      <c r="AA73" s="22">
        <f>AA12*Constants!$H52*(1-Constants!$H70)</f>
        <v>44351657.173736483</v>
      </c>
      <c r="AB73" s="22">
        <f>AB12*Constants!$H52*(1-Constants!$H70)</f>
        <v>43493642.726427816</v>
      </c>
      <c r="AC73" s="22">
        <f>AC12*Constants!$H52*(1-Constants!$H70)</f>
        <v>43153674.737871543</v>
      </c>
      <c r="AD73" s="22">
        <f>AD12*Constants!$H52*(1-Constants!$H70)</f>
        <v>41968004.449862212</v>
      </c>
      <c r="AE73" s="22">
        <f>AE12*Constants!$H52*(1-Constants!$H70)</f>
        <v>41469502.026571654</v>
      </c>
      <c r="AF73" s="22">
        <f>AF12*Constants!$H52*(1-Constants!$H70)</f>
        <v>41184060.031945825</v>
      </c>
      <c r="AG73" s="22">
        <f>AG12*Constants!$H52*(1-Constants!$H70)</f>
        <v>41103877.024946623</v>
      </c>
      <c r="AH73" s="22">
        <f>AH12*Constants!$H52*(1-Constants!$H70)</f>
        <v>41189634.713548429</v>
      </c>
      <c r="AI73" s="22">
        <f>AI12*Constants!$H52*(1-Constants!$H70)</f>
        <v>41227752.534414023</v>
      </c>
      <c r="AJ73" s="22">
        <f>AJ12*Constants!$H52*(1-Constants!$H70)</f>
        <v>41318628.656165794</v>
      </c>
      <c r="AK73" s="22">
        <f>AK12*Constants!$H52*(1-Constants!$H70)</f>
        <v>41459647.210159972</v>
      </c>
      <c r="AL73" s="22">
        <f>AL12*Constants!$H52*(1-Constants!$H70)</f>
        <v>43442536.001267828</v>
      </c>
      <c r="AM73" s="22">
        <f>AM12*Constants!$H52*(1-Constants!$H70)</f>
        <v>42926976.75019075</v>
      </c>
      <c r="AN73" s="22">
        <f>AN12*Constants!$H52*(1-Constants!$H70)</f>
        <v>42457991.143746123</v>
      </c>
      <c r="AO73" s="22">
        <f>AO12*Constants!$H52*(1-Constants!$H70)</f>
        <v>42012994.378284901</v>
      </c>
      <c r="AP73" s="22">
        <f>AP12*Constants!$H52*(1-Constants!$H70)</f>
        <v>41607068.23075898</v>
      </c>
      <c r="AQ73" s="22">
        <f>AQ12*Constants!$H52*(1-Constants!$H70)</f>
        <v>41206299.437742367</v>
      </c>
      <c r="AR73" s="22">
        <f>AR12*Constants!$H52*(1-Constants!$H70)</f>
        <v>40624641.65337614</v>
      </c>
      <c r="AS73" s="22">
        <f>AS12*Constants!$H52*(1-Constants!$H70)</f>
        <v>40073552.005794965</v>
      </c>
      <c r="AT73" s="22">
        <f>AT12*Constants!$H52*(1-Constants!$H70)</f>
        <v>39522626.025093749</v>
      </c>
      <c r="AU73" s="22">
        <f>AU12*Constants!$H52*(1-Constants!$H70)</f>
        <v>38979752.062959924</v>
      </c>
      <c r="AV73" s="22">
        <f>AV12*Constants!$H52*(1-Constants!$H70)</f>
        <v>38441764.920431428</v>
      </c>
      <c r="AW73" s="22">
        <f>AW12*Constants!$H52*(1-Constants!$H70)</f>
        <v>37735237.593514904</v>
      </c>
      <c r="AX73" s="22">
        <f>AX12*Constants!$H52*(1-Constants!$H70)</f>
        <v>37080268.621989831</v>
      </c>
      <c r="AY73" s="22">
        <f>AY12*Constants!$H52*(1-Constants!$H70)</f>
        <v>36389523.976729684</v>
      </c>
      <c r="AZ73" s="22">
        <f>AZ12*Constants!$H52*(1-Constants!$H70)</f>
        <v>35684329.587756298</v>
      </c>
      <c r="BA73" s="22">
        <f>BA12*Constants!$H52*(1-Constants!$H70)</f>
        <v>34961138.355163522</v>
      </c>
      <c r="BB73" s="22">
        <f>BB12*Constants!$H52*(1-Constants!$H70)</f>
        <v>34161433.414475709</v>
      </c>
      <c r="BC73" s="22">
        <f>BC12*Constants!$H52*(1-Constants!$H70)</f>
        <v>33359758.17721834</v>
      </c>
      <c r="BD73" s="22">
        <f>BD12*Constants!$H52*(1-Constants!$H70)</f>
        <v>32574840.086544715</v>
      </c>
      <c r="BE73" s="22">
        <f>BE12*Constants!$H52*(1-Constants!$H70)</f>
        <v>31787325.948837791</v>
      </c>
      <c r="BF73" s="22">
        <f>BF12*Constants!$H52*(1-Constants!$H70)</f>
        <v>30983311.041475698</v>
      </c>
      <c r="BG73" s="22">
        <f>BG12*Constants!$H52*(1-Constants!$H70)</f>
        <v>30105683.133133825</v>
      </c>
      <c r="BH73" s="22">
        <f>BH12*Constants!$H52*(1-Constants!$H70)</f>
        <v>29224009.418050542</v>
      </c>
      <c r="BI73" s="22">
        <f>BI12*Constants!$H52*(1-Constants!$H70)</f>
        <v>28341552.550808813</v>
      </c>
      <c r="BJ73" s="22">
        <f>BJ12*Constants!$H52*(1-Constants!$H70)</f>
        <v>27453972.301358353</v>
      </c>
      <c r="BK73" s="22">
        <f>BK12*Constants!$H52*(1-Constants!$H70)</f>
        <v>26547618.569364496</v>
      </c>
      <c r="BL73" s="22">
        <f>BL12*Constants!$H52*(1-Constants!$H70)</f>
        <v>25561649.195030846</v>
      </c>
      <c r="BM73" s="22">
        <f>BM12*Constants!$H52*(1-Constants!$H70)</f>
        <v>24567588.723726857</v>
      </c>
      <c r="BN73" s="22">
        <f>BN12*Constants!$H52*(1-Constants!$H70)</f>
        <v>23593836.239587642</v>
      </c>
      <c r="BO73" s="22">
        <f>BO12*Constants!$H52*(1-Constants!$H70)</f>
        <v>22607930.768814921</v>
      </c>
      <c r="BP73" s="22">
        <f>BP12*Constants!$H52*(1-Constants!$H70)</f>
        <v>21609497.210228115</v>
      </c>
    </row>
    <row r="74" spans="1:68" x14ac:dyDescent="0.25">
      <c r="A74" t="str">
        <f t="shared" si="25"/>
        <v>3C Aggregated and non-CO2 emissions on land</v>
      </c>
      <c r="B74" t="str">
        <f t="shared" si="26"/>
        <v>3C4 Direct N2O from managed soils (N2O)</v>
      </c>
      <c r="C74" t="s">
        <v>410</v>
      </c>
      <c r="D74" t="str">
        <f t="shared" si="27"/>
        <v xml:space="preserve"> - Commercial goats</v>
      </c>
      <c r="E74" t="str">
        <f t="shared" si="28"/>
        <v>Urine &amp; dung - Commercial goats</v>
      </c>
      <c r="F74" t="str">
        <f t="shared" si="29"/>
        <v>kg N</v>
      </c>
      <c r="H74" s="22">
        <f>H13*Constants!$H53*(1-Constants!$H71)</f>
        <v>61206867.799308397</v>
      </c>
      <c r="I74" s="22">
        <f>I13*Constants!$H53*(1-Constants!$H71)</f>
        <v>54124169.686987571</v>
      </c>
      <c r="J74" s="22">
        <f>J13*Constants!$H53*(1-Constants!$H71)</f>
        <v>50417337.030071966</v>
      </c>
      <c r="K74" s="22">
        <f>K13*Constants!$H53*(1-Constants!$H71)</f>
        <v>47637212.537385285</v>
      </c>
      <c r="L74" s="22">
        <f>L13*Constants!$H53*(1-Constants!$H71)</f>
        <v>51564689.995307736</v>
      </c>
      <c r="M74" s="22">
        <f>M13*Constants!$H53*(1-Constants!$H71)</f>
        <v>52270753.358529769</v>
      </c>
      <c r="N74" s="22">
        <f>N13*Constants!$H53*(1-Constants!$H71)</f>
        <v>53087139.122255206</v>
      </c>
      <c r="O74" s="22">
        <f>O13*Constants!$H53*(1-Constants!$H71)</f>
        <v>52822365.361046962</v>
      </c>
      <c r="P74" s="22">
        <f>P13*Constants!$H53*(1-Constants!$H71)</f>
        <v>52072173.037623577</v>
      </c>
      <c r="Q74" s="22">
        <f>Q13*Constants!$H53*(1-Constants!$H71)</f>
        <v>51299916.234099507</v>
      </c>
      <c r="R74" s="22">
        <f>R13*Constants!$H53*(1-Constants!$H71)</f>
        <v>51961850.637120128</v>
      </c>
      <c r="S74" s="22">
        <f>S13*Constants!$H53*(1-Constants!$H71)</f>
        <v>53550493.204369679</v>
      </c>
      <c r="T74" s="22">
        <f>T13*Constants!$H53*(1-Constants!$H71)</f>
        <v>48894887.903124519</v>
      </c>
      <c r="U74" s="22">
        <f>U13*Constants!$H53*(1-Constants!$H71)</f>
        <v>47659277.017485984</v>
      </c>
      <c r="V74" s="22">
        <f>V13*Constants!$H53*(1-Constants!$H71)</f>
        <v>47747534.937888749</v>
      </c>
      <c r="W74" s="22">
        <f>W13*Constants!$H53*(1-Constants!$H71)</f>
        <v>47129729.495069467</v>
      </c>
      <c r="X74" s="22">
        <f>X13*Constants!$H53*(1-Constants!$H71)</f>
        <v>48122631.099600427</v>
      </c>
      <c r="Y74" s="22">
        <f>Y13*Constants!$H53*(1-Constants!$H71)</f>
        <v>46688439.893055715</v>
      </c>
      <c r="Z74" s="22">
        <f>Z13*Constants!$H53*(1-Constants!$H71)</f>
        <v>46644310.932854347</v>
      </c>
      <c r="AA74" s="22">
        <f>AA13*Constants!$H53*(1-Constants!$H71)</f>
        <v>45827925.16912888</v>
      </c>
      <c r="AB74" s="22">
        <f>AB13*Constants!$H53*(1-Constants!$H71)</f>
        <v>45276313.166611686</v>
      </c>
      <c r="AC74" s="22">
        <f>AC13*Constants!$H53*(1-Constants!$H71)</f>
        <v>44857088.044698618</v>
      </c>
      <c r="AD74" s="22">
        <f>AD13*Constants!$H53*(1-Constants!$H71)</f>
        <v>45628641.371090271</v>
      </c>
      <c r="AE74" s="22">
        <f>AE13*Constants!$H53*(1-Constants!$H71)</f>
        <v>45748304.57265541</v>
      </c>
      <c r="AF74" s="22">
        <f>AF13*Constants!$H53*(1-Constants!$H71)</f>
        <v>45907664.617422797</v>
      </c>
      <c r="AG74" s="22">
        <f>AG13*Constants!$H53*(1-Constants!$H71)</f>
        <v>46104115.124445498</v>
      </c>
      <c r="AH74" s="22">
        <f>AH13*Constants!$H53*(1-Constants!$H71)</f>
        <v>46337101.340040304</v>
      </c>
      <c r="AI74" s="22">
        <f>AI13*Constants!$H53*(1-Constants!$H71)</f>
        <v>46608623.510694861</v>
      </c>
      <c r="AJ74" s="22">
        <f>AJ13*Constants!$H53*(1-Constants!$H71)</f>
        <v>46897495.661145858</v>
      </c>
      <c r="AK74" s="22">
        <f>AK13*Constants!$H53*(1-Constants!$H71)</f>
        <v>47204785.997217797</v>
      </c>
      <c r="AL74" s="22">
        <f>AL13*Constants!$H53*(1-Constants!$H71)</f>
        <v>47487912.523042619</v>
      </c>
      <c r="AM74" s="22">
        <f>AM13*Constants!$H53*(1-Constants!$H71)</f>
        <v>47619697.154311366</v>
      </c>
      <c r="AN74" s="22">
        <f>AN13*Constants!$H53*(1-Constants!$H71)</f>
        <v>47764207.120504484</v>
      </c>
      <c r="AO74" s="22">
        <f>AO13*Constants!$H53*(1-Constants!$H71)</f>
        <v>47922592.957441822</v>
      </c>
      <c r="AP74" s="22">
        <f>AP13*Constants!$H53*(1-Constants!$H71)</f>
        <v>48092785.794510059</v>
      </c>
      <c r="AQ74" s="22">
        <f>AQ13*Constants!$H53*(1-Constants!$H71)</f>
        <v>48274816.078208491</v>
      </c>
      <c r="AR74" s="22">
        <f>AR13*Constants!$H53*(1-Constants!$H71)</f>
        <v>48390216.357896537</v>
      </c>
      <c r="AS74" s="22">
        <f>AS13*Constants!$H53*(1-Constants!$H71)</f>
        <v>48516051.340573393</v>
      </c>
      <c r="AT74" s="22">
        <f>AT13*Constants!$H53*(1-Constants!$H71)</f>
        <v>48650926.777519196</v>
      </c>
      <c r="AU74" s="22">
        <f>AU13*Constants!$H53*(1-Constants!$H71)</f>
        <v>48795667.197756767</v>
      </c>
      <c r="AV74" s="22">
        <f>AV13*Constants!$H53*(1-Constants!$H71)</f>
        <v>48949094.440932959</v>
      </c>
      <c r="AW74" s="22">
        <f>AW13*Constants!$H53*(1-Constants!$H71)</f>
        <v>49050209.876808345</v>
      </c>
      <c r="AX74" s="22">
        <f>AX13*Constants!$H53*(1-Constants!$H71)</f>
        <v>49158129.173395216</v>
      </c>
      <c r="AY74" s="22">
        <f>AY13*Constants!$H53*(1-Constants!$H71)</f>
        <v>49274063.464555196</v>
      </c>
      <c r="AZ74" s="22">
        <f>AZ13*Constants!$H53*(1-Constants!$H71)</f>
        <v>49398613.159722798</v>
      </c>
      <c r="BA74" s="22">
        <f>BA13*Constants!$H53*(1-Constants!$H71)</f>
        <v>49530082.890193738</v>
      </c>
      <c r="BB74" s="22">
        <f>BB13*Constants!$H53*(1-Constants!$H71)</f>
        <v>49609626.150511339</v>
      </c>
      <c r="BC74" s="22">
        <f>BC13*Constants!$H53*(1-Constants!$H71)</f>
        <v>49695146.559765056</v>
      </c>
      <c r="BD74" s="22">
        <f>BD13*Constants!$H53*(1-Constants!$H71)</f>
        <v>49787301.904578343</v>
      </c>
      <c r="BE74" s="22">
        <f>BE13*Constants!$H53*(1-Constants!$H71)</f>
        <v>49884947.255525433</v>
      </c>
      <c r="BF74" s="22">
        <f>BF13*Constants!$H53*(1-Constants!$H71)</f>
        <v>49988290.684140824</v>
      </c>
      <c r="BG74" s="22">
        <f>BG13*Constants!$H53*(1-Constants!$H71)</f>
        <v>50043885.306229204</v>
      </c>
      <c r="BH74" s="22">
        <f>BH13*Constants!$H53*(1-Constants!$H71)</f>
        <v>50104376.666589156</v>
      </c>
      <c r="BI74" s="22">
        <f>BI13*Constants!$H53*(1-Constants!$H71)</f>
        <v>50170199.365844034</v>
      </c>
      <c r="BJ74" s="22">
        <f>BJ13*Constants!$H53*(1-Constants!$H71)</f>
        <v>50240615.042271703</v>
      </c>
      <c r="BK74" s="22">
        <f>BK13*Constants!$H53*(1-Constants!$H71)</f>
        <v>50317316.225030348</v>
      </c>
      <c r="BL74" s="22">
        <f>BL13*Constants!$H53*(1-Constants!$H71)</f>
        <v>50343665.664303519</v>
      </c>
      <c r="BM74" s="22">
        <f>BM13*Constants!$H53*(1-Constants!$H71)</f>
        <v>50375622.22381378</v>
      </c>
      <c r="BN74" s="22">
        <f>BN13*Constants!$H53*(1-Constants!$H71)</f>
        <v>50411416.346078999</v>
      </c>
      <c r="BO74" s="22">
        <f>BO13*Constants!$H53*(1-Constants!$H71)</f>
        <v>50451306.606297746</v>
      </c>
      <c r="BP74" s="22">
        <f>BP13*Constants!$H53*(1-Constants!$H71)</f>
        <v>50496581.665269047</v>
      </c>
    </row>
    <row r="75" spans="1:68" x14ac:dyDescent="0.25">
      <c r="A75" t="str">
        <f t="shared" si="25"/>
        <v>3C Aggregated and non-CO2 emissions on land</v>
      </c>
      <c r="B75" t="str">
        <f t="shared" si="26"/>
        <v>3C4 Direct N2O from managed soils (N2O)</v>
      </c>
      <c r="C75" t="s">
        <v>410</v>
      </c>
      <c r="D75" t="str">
        <f t="shared" si="27"/>
        <v xml:space="preserve"> - Subsistence goats</v>
      </c>
      <c r="E75" t="str">
        <f t="shared" si="28"/>
        <v>Urine &amp; dung - Subsistence goats</v>
      </c>
      <c r="F75" t="str">
        <f t="shared" si="29"/>
        <v>kg N</v>
      </c>
      <c r="H75" s="22">
        <f>H14*Constants!$H54*(1-Constants!$H72)</f>
        <v>103073074.7293009</v>
      </c>
      <c r="I75" s="22">
        <f>I14*Constants!$H54*(1-Constants!$H72)</f>
        <v>91145729.023422912</v>
      </c>
      <c r="J75" s="22">
        <f>J14*Constants!$H54*(1-Constants!$H72)</f>
        <v>84903379.868944705</v>
      </c>
      <c r="K75" s="22">
        <f>K14*Constants!$H54*(1-Constants!$H72)</f>
        <v>80221618.003086045</v>
      </c>
      <c r="L75" s="22">
        <f>L14*Constants!$H54*(1-Constants!$H72)</f>
        <v>86835535.559616521</v>
      </c>
      <c r="M75" s="22">
        <f>M14*Constants!$H54*(1-Constants!$H72)</f>
        <v>88024554.446183816</v>
      </c>
      <c r="N75" s="22">
        <f>N14*Constants!$H54*(1-Constants!$H72)</f>
        <v>89399357.533777222</v>
      </c>
      <c r="O75" s="22">
        <f>O14*Constants!$H54*(1-Constants!$H72)</f>
        <v>88953475.451314494</v>
      </c>
      <c r="P75" s="22">
        <f>P14*Constants!$H54*(1-Constants!$H72)</f>
        <v>87690142.884336755</v>
      </c>
      <c r="Q75" s="22">
        <f>Q14*Constants!$H54*(1-Constants!$H72)</f>
        <v>86389653.477153808</v>
      </c>
      <c r="R75" s="22">
        <f>R14*Constants!$H54*(1-Constants!$H72)</f>
        <v>87504358.683310628</v>
      </c>
      <c r="S75" s="22">
        <f>S14*Constants!$H54*(1-Constants!$H72)</f>
        <v>90179651.178086996</v>
      </c>
      <c r="T75" s="22">
        <f>T14*Constants!$H54*(1-Constants!$H72)</f>
        <v>82339557.894784003</v>
      </c>
      <c r="U75" s="22">
        <f>U14*Constants!$H54*(1-Constants!$H72)</f>
        <v>80258774.843291268</v>
      </c>
      <c r="V75" s="22">
        <f>V14*Constants!$H54*(1-Constants!$H72)</f>
        <v>80407402.204112172</v>
      </c>
      <c r="W75" s="22">
        <f>W14*Constants!$H54*(1-Constants!$H72)</f>
        <v>79367010.678365812</v>
      </c>
      <c r="X75" s="22">
        <f>X14*Constants!$H54*(1-Constants!$H72)</f>
        <v>81039068.487601057</v>
      </c>
      <c r="Y75" s="22">
        <f>Y14*Constants!$H54*(1-Constants!$H72)</f>
        <v>78623873.874261275</v>
      </c>
      <c r="Z75" s="22">
        <f>Z14*Constants!$H54*(1-Constants!$H72)</f>
        <v>78549560.1938508</v>
      </c>
      <c r="AA75" s="22">
        <f>AA14*Constants!$H54*(1-Constants!$H72)</f>
        <v>77174757.106257394</v>
      </c>
      <c r="AB75" s="22">
        <f>AB14*Constants!$H54*(1-Constants!$H72)</f>
        <v>76245836.101126716</v>
      </c>
      <c r="AC75" s="22">
        <f>AC14*Constants!$H54*(1-Constants!$H72)</f>
        <v>75539856.137227386</v>
      </c>
      <c r="AD75" s="22">
        <f>AD14*Constants!$H54*(1-Constants!$H72)</f>
        <v>75514474.631735727</v>
      </c>
      <c r="AE75" s="22">
        <f>AE14*Constants!$H54*(1-Constants!$H72)</f>
        <v>75712514.799652457</v>
      </c>
      <c r="AF75" s="22">
        <f>AF14*Constants!$H54*(1-Constants!$H72)</f>
        <v>75976252.436721861</v>
      </c>
      <c r="AG75" s="22">
        <f>AG14*Constants!$H54*(1-Constants!$H72)</f>
        <v>76301374.035419226</v>
      </c>
      <c r="AH75" s="22">
        <f>AH14*Constants!$H54*(1-Constants!$H72)</f>
        <v>76686961.489667326</v>
      </c>
      <c r="AI75" s="22">
        <f>AI14*Constants!$H54*(1-Constants!$H72)</f>
        <v>77136325.166772962</v>
      </c>
      <c r="AJ75" s="22">
        <f>AJ14*Constants!$H54*(1-Constants!$H72)</f>
        <v>77614402.708018079</v>
      </c>
      <c r="AK75" s="22">
        <f>AK14*Constants!$H54*(1-Constants!$H72)</f>
        <v>78122961.97234419</v>
      </c>
      <c r="AL75" s="22">
        <f>AL14*Constants!$H54*(1-Constants!$H72)</f>
        <v>78591530.621541739</v>
      </c>
      <c r="AM75" s="22">
        <f>AM14*Constants!$H54*(1-Constants!$H72)</f>
        <v>78809631.509399891</v>
      </c>
      <c r="AN75" s="22">
        <f>AN14*Constants!$H54*(1-Constants!$H72)</f>
        <v>79048792.568072945</v>
      </c>
      <c r="AO75" s="22">
        <f>AO14*Constants!$H54*(1-Constants!$H72)</f>
        <v>79310917.910972327</v>
      </c>
      <c r="AP75" s="22">
        <f>AP14*Constants!$H54*(1-Constants!$H72)</f>
        <v>79592583.599257246</v>
      </c>
      <c r="AQ75" s="22">
        <f>AQ14*Constants!$H54*(1-Constants!$H72)</f>
        <v>79893840.021265507</v>
      </c>
      <c r="AR75" s="22">
        <f>AR14*Constants!$H54*(1-Constants!$H72)</f>
        <v>80084825.140066773</v>
      </c>
      <c r="AS75" s="22">
        <f>AS14*Constants!$H54*(1-Constants!$H72)</f>
        <v>80293079.480358347</v>
      </c>
      <c r="AT75" s="22">
        <f>AT14*Constants!$H54*(1-Constants!$H72)</f>
        <v>80516295.588829651</v>
      </c>
      <c r="AU75" s="22">
        <f>AU14*Constants!$H54*(1-Constants!$H72)</f>
        <v>80755838.044265136</v>
      </c>
      <c r="AV75" s="22">
        <f>AV14*Constants!$H54*(1-Constants!$H72)</f>
        <v>81009757.015211865</v>
      </c>
      <c r="AW75" s="22">
        <f>AW14*Constants!$H54*(1-Constants!$H72)</f>
        <v>81177101.007665887</v>
      </c>
      <c r="AX75" s="22">
        <f>AX14*Constants!$H54*(1-Constants!$H72)</f>
        <v>81355705.251393095</v>
      </c>
      <c r="AY75" s="22">
        <f>AY14*Constants!$H54*(1-Constants!$H72)</f>
        <v>81547574.148333237</v>
      </c>
      <c r="AZ75" s="22">
        <f>AZ14*Constants!$H54*(1-Constants!$H72)</f>
        <v>81753701.363904536</v>
      </c>
      <c r="BA75" s="22">
        <f>BA14*Constants!$H54*(1-Constants!$H72)</f>
        <v>81971281.097338781</v>
      </c>
      <c r="BB75" s="22">
        <f>BB14*Constants!$H54*(1-Constants!$H72)</f>
        <v>82102923.577432111</v>
      </c>
      <c r="BC75" s="22">
        <f>BC14*Constants!$H54*(1-Constants!$H72)</f>
        <v>82244458.117603123</v>
      </c>
      <c r="BD75" s="22">
        <f>BD14*Constants!$H54*(1-Constants!$H72)</f>
        <v>82396973.341352284</v>
      </c>
      <c r="BE75" s="22">
        <f>BE14*Constants!$H54*(1-Constants!$H72)</f>
        <v>82558574.413736433</v>
      </c>
      <c r="BF75" s="22">
        <f>BF14*Constants!$H54*(1-Constants!$H72)</f>
        <v>82729605.68891874</v>
      </c>
      <c r="BG75" s="22">
        <f>BG14*Constants!$H54*(1-Constants!$H72)</f>
        <v>82821613.659202382</v>
      </c>
      <c r="BH75" s="22">
        <f>BH14*Constants!$H54*(1-Constants!$H72)</f>
        <v>82921725.631859884</v>
      </c>
      <c r="BI75" s="22">
        <f>BI14*Constants!$H54*(1-Constants!$H72)</f>
        <v>83030660.862094969</v>
      </c>
      <c r="BJ75" s="22">
        <f>BJ14*Constants!$H54*(1-Constants!$H72)</f>
        <v>83147197.376255631</v>
      </c>
      <c r="BK75" s="22">
        <f>BK14*Constants!$H54*(1-Constants!$H72)</f>
        <v>83274136.275718957</v>
      </c>
      <c r="BL75" s="22">
        <f>BL14*Constants!$H54*(1-Constants!$H72)</f>
        <v>83317744.062489808</v>
      </c>
      <c r="BM75" s="22">
        <f>BM14*Constants!$H54*(1-Constants!$H72)</f>
        <v>83370631.519357696</v>
      </c>
      <c r="BN75" s="22">
        <f>BN14*Constants!$H54*(1-Constants!$H72)</f>
        <v>83429870.064634115</v>
      </c>
      <c r="BO75" s="22">
        <f>BO14*Constants!$H54*(1-Constants!$H72)</f>
        <v>83495887.635020286</v>
      </c>
      <c r="BP75" s="22">
        <f>BP14*Constants!$H54*(1-Constants!$H72)</f>
        <v>83570816.937962577</v>
      </c>
    </row>
    <row r="76" spans="1:68" x14ac:dyDescent="0.25">
      <c r="A76" t="str">
        <f t="shared" si="25"/>
        <v>3C Aggregated and non-CO2 emissions on land</v>
      </c>
      <c r="B76" t="str">
        <f t="shared" si="26"/>
        <v>3C4 Direct N2O from managed soils (N2O)</v>
      </c>
      <c r="C76" t="s">
        <v>410</v>
      </c>
      <c r="D76" t="str">
        <f t="shared" si="27"/>
        <v xml:space="preserve"> - Horses</v>
      </c>
      <c r="E76" t="str">
        <f t="shared" si="28"/>
        <v>Urine &amp; dung - Horses</v>
      </c>
      <c r="F76" t="str">
        <f t="shared" si="29"/>
        <v>kg N</v>
      </c>
      <c r="H76" s="22">
        <f>H15*Constants!$H55*(1-Constants!$H73)</f>
        <v>9085000</v>
      </c>
      <c r="I76" s="22">
        <f>I15*Constants!$H55*(1-Constants!$H73)</f>
        <v>9085000</v>
      </c>
      <c r="J76" s="22">
        <f>J15*Constants!$H55*(1-Constants!$H73)</f>
        <v>9085000</v>
      </c>
      <c r="K76" s="22">
        <f>K15*Constants!$H55*(1-Constants!$H73)</f>
        <v>9282500</v>
      </c>
      <c r="L76" s="22">
        <f>L15*Constants!$H55*(1-Constants!$H73)</f>
        <v>9480000</v>
      </c>
      <c r="M76" s="22">
        <f>M15*Constants!$H55*(1-Constants!$H73)</f>
        <v>9677500</v>
      </c>
      <c r="N76" s="22">
        <f>N15*Constants!$H55*(1-Constants!$H73)</f>
        <v>9875000</v>
      </c>
      <c r="O76" s="22">
        <f>O15*Constants!$H55*(1-Constants!$H73)</f>
        <v>10072500</v>
      </c>
      <c r="P76" s="22">
        <f>P15*Constants!$H55*(1-Constants!$H73)</f>
        <v>10270000</v>
      </c>
      <c r="Q76" s="22">
        <f>Q15*Constants!$H55*(1-Constants!$H73)</f>
        <v>10191000</v>
      </c>
      <c r="R76" s="22">
        <f>R15*Constants!$H55*(1-Constants!$H73)</f>
        <v>10665000</v>
      </c>
      <c r="S76" s="22">
        <f>S15*Constants!$H55*(1-Constants!$H73)</f>
        <v>10665000</v>
      </c>
      <c r="T76" s="22">
        <f>T15*Constants!$H55*(1-Constants!$H73)</f>
        <v>10665000</v>
      </c>
      <c r="U76" s="22">
        <f>U15*Constants!$H55*(1-Constants!$H73)</f>
        <v>10665000</v>
      </c>
      <c r="V76" s="22">
        <f>V15*Constants!$H55*(1-Constants!$H73)</f>
        <v>10665000</v>
      </c>
      <c r="W76" s="22">
        <f>W15*Constants!$H55*(1-Constants!$H73)</f>
        <v>10665000</v>
      </c>
      <c r="X76" s="22">
        <f>X15*Constants!$H55*(1-Constants!$H73)</f>
        <v>11060000</v>
      </c>
      <c r="Y76" s="22">
        <f>Y15*Constants!$H55*(1-Constants!$H73)</f>
        <v>11455000</v>
      </c>
      <c r="Z76" s="22">
        <f>Z15*Constants!$H55*(1-Constants!$H73)</f>
        <v>11771000</v>
      </c>
      <c r="AA76" s="22">
        <f>AA15*Constants!$H55*(1-Constants!$H73)</f>
        <v>11850000</v>
      </c>
      <c r="AB76" s="22">
        <f>AB15*Constants!$H55*(1-Constants!$H73)</f>
        <v>11850000</v>
      </c>
      <c r="AC76" s="22">
        <f>AC15*Constants!$H55*(1-Constants!$H73)</f>
        <v>12047500</v>
      </c>
      <c r="AD76" s="22">
        <f>AD15*Constants!$H55*(1-Constants!$H73)</f>
        <v>12208898.540530754</v>
      </c>
      <c r="AE76" s="22">
        <f>AE15*Constants!$H55*(1-Constants!$H73)</f>
        <v>12290422.133621773</v>
      </c>
      <c r="AF76" s="22">
        <f>AF15*Constants!$H55*(1-Constants!$H73)</f>
        <v>12320094.531081164</v>
      </c>
      <c r="AG76" s="22">
        <f>AG15*Constants!$H55*(1-Constants!$H73)</f>
        <v>12296693.344734345</v>
      </c>
      <c r="AH76" s="22">
        <f>AH15*Constants!$H55*(1-Constants!$H73)</f>
        <v>12231005.141183103</v>
      </c>
      <c r="AI76" s="22">
        <f>AI15*Constants!$H55*(1-Constants!$H73)</f>
        <v>12195152.667164285</v>
      </c>
      <c r="AJ76" s="22">
        <f>AJ15*Constants!$H55*(1-Constants!$H73)</f>
        <v>12145726.904793853</v>
      </c>
      <c r="AK76" s="22">
        <f>AK15*Constants!$H55*(1-Constants!$H73)</f>
        <v>12083672.38172905</v>
      </c>
      <c r="AL76" s="22">
        <f>AL15*Constants!$H55*(1-Constants!$H73)</f>
        <v>11364748.626289753</v>
      </c>
      <c r="AM76" s="22">
        <f>AM15*Constants!$H55*(1-Constants!$H73)</f>
        <v>11444199.158625267</v>
      </c>
      <c r="AN76" s="22">
        <f>AN15*Constants!$H55*(1-Constants!$H73)</f>
        <v>11514392.073513139</v>
      </c>
      <c r="AO76" s="22">
        <f>AO15*Constants!$H55*(1-Constants!$H73)</f>
        <v>11583325.943142431</v>
      </c>
      <c r="AP76" s="22">
        <f>AP15*Constants!$H55*(1-Constants!$H73)</f>
        <v>11644217.836178701</v>
      </c>
      <c r="AQ76" s="22">
        <f>AQ15*Constants!$H55*(1-Constants!$H73)</f>
        <v>11709025.367925145</v>
      </c>
      <c r="AR76" s="22">
        <f>AR15*Constants!$H55*(1-Constants!$H73)</f>
        <v>11813062.666378137</v>
      </c>
      <c r="AS76" s="22">
        <f>AS15*Constants!$H55*(1-Constants!$H73)</f>
        <v>11912461.237659639</v>
      </c>
      <c r="AT76" s="22">
        <f>AT15*Constants!$H55*(1-Constants!$H73)</f>
        <v>12017729.432680834</v>
      </c>
      <c r="AU76" s="22">
        <f>AU15*Constants!$H55*(1-Constants!$H73)</f>
        <v>12126102.714596326</v>
      </c>
      <c r="AV76" s="22">
        <f>AV15*Constants!$H55*(1-Constants!$H73)</f>
        <v>12238134.507044954</v>
      </c>
      <c r="AW76" s="22">
        <f>AW15*Constants!$H55*(1-Constants!$H73)</f>
        <v>12396608.330991553</v>
      </c>
      <c r="AX76" s="22">
        <f>AX15*Constants!$H55*(1-Constants!$H73)</f>
        <v>12541081.95464566</v>
      </c>
      <c r="AY76" s="22">
        <f>AY15*Constants!$H55*(1-Constants!$H73)</f>
        <v>12706402.255899692</v>
      </c>
      <c r="AZ76" s="22">
        <f>AZ15*Constants!$H55*(1-Constants!$H73)</f>
        <v>12884566.075055849</v>
      </c>
      <c r="BA76" s="22">
        <f>BA15*Constants!$H55*(1-Constants!$H73)</f>
        <v>13076482.967120022</v>
      </c>
      <c r="BB76" s="22">
        <f>BB15*Constants!$H55*(1-Constants!$H73)</f>
        <v>13283664.065376235</v>
      </c>
      <c r="BC76" s="22">
        <f>BC15*Constants!$H55*(1-Constants!$H73)</f>
        <v>13499032.681872418</v>
      </c>
      <c r="BD76" s="22">
        <f>BD15*Constants!$H55*(1-Constants!$H73)</f>
        <v>13714897.098901873</v>
      </c>
      <c r="BE76" s="22">
        <f>BE15*Constants!$H55*(1-Constants!$H73)</f>
        <v>13938895.723238299</v>
      </c>
      <c r="BF76" s="22">
        <f>BF15*Constants!$H55*(1-Constants!$H73)</f>
        <v>14177205.327199494</v>
      </c>
      <c r="BG76" s="22">
        <f>BG15*Constants!$H55*(1-Constants!$H73)</f>
        <v>14435719.104940889</v>
      </c>
      <c r="BH76" s="22">
        <f>BH15*Constants!$H55*(1-Constants!$H73)</f>
        <v>14704428.747462904</v>
      </c>
      <c r="BI76" s="22">
        <f>BI15*Constants!$H55*(1-Constants!$H73)</f>
        <v>14982138.868197029</v>
      </c>
      <c r="BJ76" s="22">
        <f>BJ15*Constants!$H55*(1-Constants!$H73)</f>
        <v>15270646.400000019</v>
      </c>
      <c r="BK76" s="22">
        <f>BK15*Constants!$H55*(1-Constants!$H73)</f>
        <v>15577015.439610325</v>
      </c>
      <c r="BL76" s="22">
        <f>BL15*Constants!$H55*(1-Constants!$H73)</f>
        <v>15911183.316017577</v>
      </c>
      <c r="BM76" s="22">
        <f>BM15*Constants!$H55*(1-Constants!$H73)</f>
        <v>16260178.123065213</v>
      </c>
      <c r="BN76" s="22">
        <f>BN15*Constants!$H55*(1-Constants!$H73)</f>
        <v>16609997.901038941</v>
      </c>
      <c r="BO76" s="22">
        <f>BO15*Constants!$H55*(1-Constants!$H73)</f>
        <v>16976364.404266007</v>
      </c>
      <c r="BP76" s="22">
        <f>BP15*Constants!$H55*(1-Constants!$H73)</f>
        <v>17360257.557958316</v>
      </c>
    </row>
    <row r="77" spans="1:68" x14ac:dyDescent="0.25">
      <c r="A77" t="str">
        <f t="shared" si="25"/>
        <v>3C Aggregated and non-CO2 emissions on land</v>
      </c>
      <c r="B77" t="str">
        <f t="shared" si="26"/>
        <v>3C4 Direct N2O from managed soils (N2O)</v>
      </c>
      <c r="C77" t="s">
        <v>410</v>
      </c>
      <c r="D77" t="str">
        <f t="shared" si="27"/>
        <v xml:space="preserve"> - Mules &amp; Asses</v>
      </c>
      <c r="E77" t="str">
        <f t="shared" si="28"/>
        <v>Urine &amp; dung - Mules &amp; Asses</v>
      </c>
      <c r="F77" t="str">
        <f t="shared" si="29"/>
        <v>kg N</v>
      </c>
      <c r="H77" s="22">
        <f>H16*Constants!$H56*(1-Constants!$H74)</f>
        <v>2956800</v>
      </c>
      <c r="I77" s="22">
        <f>I16*Constants!$H56*(1-Constants!$H74)</f>
        <v>2956800</v>
      </c>
      <c r="J77" s="22">
        <f>J16*Constants!$H56*(1-Constants!$H74)</f>
        <v>2956800</v>
      </c>
      <c r="K77" s="22">
        <f>K16*Constants!$H56*(1-Constants!$H74)</f>
        <v>2956800</v>
      </c>
      <c r="L77" s="22">
        <f>L16*Constants!$H56*(1-Constants!$H74)</f>
        <v>2956800</v>
      </c>
      <c r="M77" s="22">
        <f>M16*Constants!$H56*(1-Constants!$H74)</f>
        <v>2956800</v>
      </c>
      <c r="N77" s="22">
        <f>N16*Constants!$H56*(1-Constants!$H74)</f>
        <v>2956800</v>
      </c>
      <c r="O77" s="22">
        <f>O16*Constants!$H56*(1-Constants!$H74)</f>
        <v>2956800</v>
      </c>
      <c r="P77" s="22">
        <f>P16*Constants!$H56*(1-Constants!$H74)</f>
        <v>2956800</v>
      </c>
      <c r="Q77" s="22">
        <f>Q16*Constants!$H56*(1-Constants!$H74)</f>
        <v>2956800</v>
      </c>
      <c r="R77" s="22">
        <f>R16*Constants!$H56*(1-Constants!$H74)</f>
        <v>2164800</v>
      </c>
      <c r="S77" s="22">
        <f>S16*Constants!$H56*(1-Constants!$H74)</f>
        <v>2164800</v>
      </c>
      <c r="T77" s="22">
        <f>T16*Constants!$H56*(1-Constants!$H74)</f>
        <v>2164800</v>
      </c>
      <c r="U77" s="22">
        <f>U16*Constants!$H56*(1-Constants!$H74)</f>
        <v>2164800</v>
      </c>
      <c r="V77" s="22">
        <f>V16*Constants!$H56*(1-Constants!$H74)</f>
        <v>2164800</v>
      </c>
      <c r="W77" s="22">
        <f>W16*Constants!$H56*(1-Constants!$H74)</f>
        <v>2164800</v>
      </c>
      <c r="X77" s="22">
        <f>X16*Constants!$H56*(1-Constants!$H74)</f>
        <v>2165460</v>
      </c>
      <c r="Y77" s="22">
        <f>Y16*Constants!$H56*(1-Constants!$H74)</f>
        <v>2172720</v>
      </c>
      <c r="Z77" s="22">
        <f>Z16*Constants!$H56*(1-Constants!$H74)</f>
        <v>2174040</v>
      </c>
      <c r="AA77" s="22">
        <f>AA16*Constants!$H56*(1-Constants!$H74)</f>
        <v>2175360</v>
      </c>
      <c r="AB77" s="22">
        <f>AB16*Constants!$H56*(1-Constants!$H74)</f>
        <v>2195160</v>
      </c>
      <c r="AC77" s="22">
        <f>AC16*Constants!$H56*(1-Constants!$H74)</f>
        <v>2204400</v>
      </c>
      <c r="AD77" s="22">
        <f>AD16*Constants!$H56*(1-Constants!$H74)</f>
        <v>2204400</v>
      </c>
      <c r="AE77" s="22">
        <f>AE16*Constants!$H56*(1-Constants!$H74)</f>
        <v>2204400</v>
      </c>
      <c r="AF77" s="22">
        <f>AF16*Constants!$H56*(1-Constants!$H74)</f>
        <v>2204400</v>
      </c>
      <c r="AG77" s="22">
        <f>AG16*Constants!$H56*(1-Constants!$H74)</f>
        <v>2204400</v>
      </c>
      <c r="AH77" s="22">
        <f>AH16*Constants!$H56*(1-Constants!$H74)</f>
        <v>2204400</v>
      </c>
      <c r="AI77" s="22">
        <f>AI16*Constants!$H56*(1-Constants!$H74)</f>
        <v>2204400</v>
      </c>
      <c r="AJ77" s="22">
        <f>AJ16*Constants!$H56*(1-Constants!$H74)</f>
        <v>2204400</v>
      </c>
      <c r="AK77" s="22">
        <f>AK16*Constants!$H56*(1-Constants!$H74)</f>
        <v>2204400</v>
      </c>
      <c r="AL77" s="22">
        <f>AL16*Constants!$H56*(1-Constants!$H74)</f>
        <v>2204400</v>
      </c>
      <c r="AM77" s="22">
        <f>AM16*Constants!$H56*(1-Constants!$H74)</f>
        <v>2204400</v>
      </c>
      <c r="AN77" s="22">
        <f>AN16*Constants!$H56*(1-Constants!$H74)</f>
        <v>2204400</v>
      </c>
      <c r="AO77" s="22">
        <f>AO16*Constants!$H56*(1-Constants!$H74)</f>
        <v>2204400</v>
      </c>
      <c r="AP77" s="22">
        <f>AP16*Constants!$H56*(1-Constants!$H74)</f>
        <v>2204400</v>
      </c>
      <c r="AQ77" s="22">
        <f>AQ16*Constants!$H56*(1-Constants!$H74)</f>
        <v>2204400</v>
      </c>
      <c r="AR77" s="22">
        <f>AR16*Constants!$H56*(1-Constants!$H74)</f>
        <v>2204400</v>
      </c>
      <c r="AS77" s="22">
        <f>AS16*Constants!$H56*(1-Constants!$H74)</f>
        <v>2204400</v>
      </c>
      <c r="AT77" s="22">
        <f>AT16*Constants!$H56*(1-Constants!$H74)</f>
        <v>2204400</v>
      </c>
      <c r="AU77" s="22">
        <f>AU16*Constants!$H56*(1-Constants!$H74)</f>
        <v>2204400</v>
      </c>
      <c r="AV77" s="22">
        <f>AV16*Constants!$H56*(1-Constants!$H74)</f>
        <v>2204400</v>
      </c>
      <c r="AW77" s="22">
        <f>AW16*Constants!$H56*(1-Constants!$H74)</f>
        <v>2204400</v>
      </c>
      <c r="AX77" s="22">
        <f>AX16*Constants!$H56*(1-Constants!$H74)</f>
        <v>2204400</v>
      </c>
      <c r="AY77" s="22">
        <f>AY16*Constants!$H56*(1-Constants!$H74)</f>
        <v>2204400</v>
      </c>
      <c r="AZ77" s="22">
        <f>AZ16*Constants!$H56*(1-Constants!$H74)</f>
        <v>2204400</v>
      </c>
      <c r="BA77" s="22">
        <f>BA16*Constants!$H56*(1-Constants!$H74)</f>
        <v>2204400</v>
      </c>
      <c r="BB77" s="22">
        <f>BB16*Constants!$H56*(1-Constants!$H74)</f>
        <v>2204400</v>
      </c>
      <c r="BC77" s="22">
        <f>BC16*Constants!$H56*(1-Constants!$H74)</f>
        <v>2204400</v>
      </c>
      <c r="BD77" s="22">
        <f>BD16*Constants!$H56*(1-Constants!$H74)</f>
        <v>2204400</v>
      </c>
      <c r="BE77" s="22">
        <f>BE16*Constants!$H56*(1-Constants!$H74)</f>
        <v>2204400</v>
      </c>
      <c r="BF77" s="22">
        <f>BF16*Constants!$H56*(1-Constants!$H74)</f>
        <v>2204400</v>
      </c>
      <c r="BG77" s="22">
        <f>BG16*Constants!$H56*(1-Constants!$H74)</f>
        <v>2204400</v>
      </c>
      <c r="BH77" s="22">
        <f>BH16*Constants!$H56*(1-Constants!$H74)</f>
        <v>2204400</v>
      </c>
      <c r="BI77" s="22">
        <f>BI16*Constants!$H56*(1-Constants!$H74)</f>
        <v>2204400</v>
      </c>
      <c r="BJ77" s="22">
        <f>BJ16*Constants!$H56*(1-Constants!$H74)</f>
        <v>2204400</v>
      </c>
      <c r="BK77" s="22">
        <f>BK16*Constants!$H56*(1-Constants!$H74)</f>
        <v>2204400</v>
      </c>
      <c r="BL77" s="22">
        <f>BL16*Constants!$H56*(1-Constants!$H74)</f>
        <v>2204400</v>
      </c>
      <c r="BM77" s="22">
        <f>BM16*Constants!$H56*(1-Constants!$H74)</f>
        <v>2204400</v>
      </c>
      <c r="BN77" s="22">
        <f>BN16*Constants!$H56*(1-Constants!$H74)</f>
        <v>2204400</v>
      </c>
      <c r="BO77" s="22">
        <f>BO16*Constants!$H56*(1-Constants!$H74)</f>
        <v>2204400</v>
      </c>
      <c r="BP77" s="22">
        <f>BP16*Constants!$H56*(1-Constants!$H74)</f>
        <v>2204400</v>
      </c>
    </row>
    <row r="78" spans="1:68" x14ac:dyDescent="0.25">
      <c r="A78" t="str">
        <f t="shared" si="25"/>
        <v>3C Aggregated and non-CO2 emissions on land</v>
      </c>
      <c r="B78" t="str">
        <f t="shared" si="26"/>
        <v>3C4 Direct N2O from managed soils (N2O)</v>
      </c>
      <c r="C78" t="s">
        <v>410</v>
      </c>
      <c r="D78" t="str">
        <f t="shared" si="27"/>
        <v xml:space="preserve"> - Commercial swine</v>
      </c>
      <c r="E78" t="str">
        <f t="shared" si="28"/>
        <v>Urine &amp; dung - Commercial swine</v>
      </c>
      <c r="F78" t="str">
        <f t="shared" si="29"/>
        <v>kg N</v>
      </c>
      <c r="H78" s="22">
        <f>H17*Constants!$H57*(1-Constants!$H75)</f>
        <v>0</v>
      </c>
      <c r="I78" s="22">
        <f>I17*Constants!$H57*(1-Constants!$H75)</f>
        <v>0</v>
      </c>
      <c r="J78" s="22">
        <f>J17*Constants!$H57*(1-Constants!$H75)</f>
        <v>0</v>
      </c>
      <c r="K78" s="22">
        <f>K17*Constants!$H57*(1-Constants!$H75)</f>
        <v>0</v>
      </c>
      <c r="L78" s="22">
        <f>L17*Constants!$H57*(1-Constants!$H75)</f>
        <v>0</v>
      </c>
      <c r="M78" s="22">
        <f>M17*Constants!$H57*(1-Constants!$H75)</f>
        <v>0</v>
      </c>
      <c r="N78" s="22">
        <f>N17*Constants!$H57*(1-Constants!$H75)</f>
        <v>0</v>
      </c>
      <c r="O78" s="22">
        <f>O17*Constants!$H57*(1-Constants!$H75)</f>
        <v>0</v>
      </c>
      <c r="P78" s="22">
        <f>P17*Constants!$H57*(1-Constants!$H75)</f>
        <v>0</v>
      </c>
      <c r="Q78" s="22">
        <f>Q17*Constants!$H57*(1-Constants!$H75)</f>
        <v>0</v>
      </c>
      <c r="R78" s="22">
        <f>R17*Constants!$H57*(1-Constants!$H75)</f>
        <v>0</v>
      </c>
      <c r="S78" s="22">
        <f>S17*Constants!$H57*(1-Constants!$H75)</f>
        <v>0</v>
      </c>
      <c r="T78" s="22">
        <f>T17*Constants!$H57*(1-Constants!$H75)</f>
        <v>0</v>
      </c>
      <c r="U78" s="22">
        <f>U17*Constants!$H57*(1-Constants!$H75)</f>
        <v>0</v>
      </c>
      <c r="V78" s="22">
        <f>V17*Constants!$H57*(1-Constants!$H75)</f>
        <v>0</v>
      </c>
      <c r="W78" s="22">
        <f>W17*Constants!$H57*(1-Constants!$H75)</f>
        <v>0</v>
      </c>
      <c r="X78" s="22">
        <f>X17*Constants!$H57*(1-Constants!$H75)</f>
        <v>0</v>
      </c>
      <c r="Y78" s="22">
        <f>Y17*Constants!$H57*(1-Constants!$H75)</f>
        <v>0</v>
      </c>
      <c r="Z78" s="22">
        <f>Z17*Constants!$H57*(1-Constants!$H75)</f>
        <v>0</v>
      </c>
      <c r="AA78" s="22">
        <f>AA17*Constants!$H57*(1-Constants!$H75)</f>
        <v>0</v>
      </c>
      <c r="AB78" s="22">
        <f>AB17*Constants!$H57*(1-Constants!$H75)</f>
        <v>0</v>
      </c>
      <c r="AC78" s="22">
        <f>AC17*Constants!$H57*(1-Constants!$H75)</f>
        <v>0</v>
      </c>
      <c r="AD78" s="22">
        <f>AD17*Constants!$H57*(1-Constants!$H75)</f>
        <v>0</v>
      </c>
      <c r="AE78" s="22">
        <f>AE17*Constants!$H57*(1-Constants!$H75)</f>
        <v>0</v>
      </c>
      <c r="AF78" s="22">
        <f>AF17*Constants!$H57*(1-Constants!$H75)</f>
        <v>0</v>
      </c>
      <c r="AG78" s="22">
        <f>AG17*Constants!$H57*(1-Constants!$H75)</f>
        <v>0</v>
      </c>
      <c r="AH78" s="22">
        <f>AH17*Constants!$H57*(1-Constants!$H75)</f>
        <v>0</v>
      </c>
      <c r="AI78" s="22">
        <f>AI17*Constants!$H57*(1-Constants!$H75)</f>
        <v>0</v>
      </c>
      <c r="AJ78" s="22">
        <f>AJ17*Constants!$H57*(1-Constants!$H75)</f>
        <v>0</v>
      </c>
      <c r="AK78" s="22">
        <f>AK17*Constants!$H57*(1-Constants!$H75)</f>
        <v>0</v>
      </c>
      <c r="AL78" s="22">
        <f>AL17*Constants!$H57*(1-Constants!$H75)</f>
        <v>0</v>
      </c>
      <c r="AM78" s="22">
        <f>AM17*Constants!$H57*(1-Constants!$H75)</f>
        <v>0</v>
      </c>
      <c r="AN78" s="22">
        <f>AN17*Constants!$H57*(1-Constants!$H75)</f>
        <v>0</v>
      </c>
      <c r="AO78" s="22">
        <f>AO17*Constants!$H57*(1-Constants!$H75)</f>
        <v>0</v>
      </c>
      <c r="AP78" s="22">
        <f>AP17*Constants!$H57*(1-Constants!$H75)</f>
        <v>0</v>
      </c>
      <c r="AQ78" s="22">
        <f>AQ17*Constants!$H57*(1-Constants!$H75)</f>
        <v>0</v>
      </c>
      <c r="AR78" s="22">
        <f>AR17*Constants!$H57*(1-Constants!$H75)</f>
        <v>0</v>
      </c>
      <c r="AS78" s="22">
        <f>AS17*Constants!$H57*(1-Constants!$H75)</f>
        <v>0</v>
      </c>
      <c r="AT78" s="22">
        <f>AT17*Constants!$H57*(1-Constants!$H75)</f>
        <v>0</v>
      </c>
      <c r="AU78" s="22">
        <f>AU17*Constants!$H57*(1-Constants!$H75)</f>
        <v>0</v>
      </c>
      <c r="AV78" s="22">
        <f>AV17*Constants!$H57*(1-Constants!$H75)</f>
        <v>0</v>
      </c>
      <c r="AW78" s="22">
        <f>AW17*Constants!$H57*(1-Constants!$H75)</f>
        <v>0</v>
      </c>
      <c r="AX78" s="22">
        <f>AX17*Constants!$H57*(1-Constants!$H75)</f>
        <v>0</v>
      </c>
      <c r="AY78" s="22">
        <f>AY17*Constants!$H57*(1-Constants!$H75)</f>
        <v>0</v>
      </c>
      <c r="AZ78" s="22">
        <f>AZ17*Constants!$H57*(1-Constants!$H75)</f>
        <v>0</v>
      </c>
      <c r="BA78" s="22">
        <f>BA17*Constants!$H57*(1-Constants!$H75)</f>
        <v>0</v>
      </c>
      <c r="BB78" s="22">
        <f>BB17*Constants!$H57*(1-Constants!$H75)</f>
        <v>0</v>
      </c>
      <c r="BC78" s="22">
        <f>BC17*Constants!$H57*(1-Constants!$H75)</f>
        <v>0</v>
      </c>
      <c r="BD78" s="22">
        <f>BD17*Constants!$H57*(1-Constants!$H75)</f>
        <v>0</v>
      </c>
      <c r="BE78" s="22">
        <f>BE17*Constants!$H57*(1-Constants!$H75)</f>
        <v>0</v>
      </c>
      <c r="BF78" s="22">
        <f>BF17*Constants!$H57*(1-Constants!$H75)</f>
        <v>0</v>
      </c>
      <c r="BG78" s="22">
        <f>BG17*Constants!$H57*(1-Constants!$H75)</f>
        <v>0</v>
      </c>
      <c r="BH78" s="22">
        <f>BH17*Constants!$H57*(1-Constants!$H75)</f>
        <v>0</v>
      </c>
      <c r="BI78" s="22">
        <f>BI17*Constants!$H57*(1-Constants!$H75)</f>
        <v>0</v>
      </c>
      <c r="BJ78" s="22">
        <f>BJ17*Constants!$H57*(1-Constants!$H75)</f>
        <v>0</v>
      </c>
      <c r="BK78" s="22">
        <f>BK17*Constants!$H57*(1-Constants!$H75)</f>
        <v>0</v>
      </c>
      <c r="BL78" s="22">
        <f>BL17*Constants!$H57*(1-Constants!$H75)</f>
        <v>0</v>
      </c>
      <c r="BM78" s="22">
        <f>BM17*Constants!$H57*(1-Constants!$H75)</f>
        <v>0</v>
      </c>
      <c r="BN78" s="22">
        <f>BN17*Constants!$H57*(1-Constants!$H75)</f>
        <v>0</v>
      </c>
      <c r="BO78" s="22">
        <f>BO17*Constants!$H57*(1-Constants!$H75)</f>
        <v>0</v>
      </c>
      <c r="BP78" s="22">
        <f>BP17*Constants!$H57*(1-Constants!$H75)</f>
        <v>0</v>
      </c>
    </row>
    <row r="79" spans="1:68" x14ac:dyDescent="0.25">
      <c r="A79" t="str">
        <f t="shared" si="25"/>
        <v>3C Aggregated and non-CO2 emissions on land</v>
      </c>
      <c r="B79" t="str">
        <f t="shared" si="26"/>
        <v>3C4 Direct N2O from managed soils (N2O)</v>
      </c>
      <c r="C79" t="s">
        <v>410</v>
      </c>
      <c r="D79" t="str">
        <f>D63</f>
        <v xml:space="preserve"> - Subsistence swine</v>
      </c>
      <c r="E79" t="str">
        <f t="shared" si="28"/>
        <v>Urine &amp; dung - Subsistence swine</v>
      </c>
      <c r="F79" t="str">
        <f t="shared" si="29"/>
        <v>kg N</v>
      </c>
      <c r="H79" s="22">
        <f>H18*Constants!$H58*(1-Constants!$H76)</f>
        <v>0</v>
      </c>
      <c r="I79" s="22">
        <f>I18*Constants!$H58*(1-Constants!$H76)</f>
        <v>0</v>
      </c>
      <c r="J79" s="22">
        <f>J18*Constants!$H58*(1-Constants!$H76)</f>
        <v>0</v>
      </c>
      <c r="K79" s="22">
        <f>K18*Constants!$H58*(1-Constants!$H76)</f>
        <v>0</v>
      </c>
      <c r="L79" s="22">
        <f>L18*Constants!$H58*(1-Constants!$H76)</f>
        <v>0</v>
      </c>
      <c r="M79" s="22">
        <f>M18*Constants!$H58*(1-Constants!$H76)</f>
        <v>0</v>
      </c>
      <c r="N79" s="22">
        <f>N18*Constants!$H58*(1-Constants!$H76)</f>
        <v>0</v>
      </c>
      <c r="O79" s="22">
        <f>O18*Constants!$H58*(1-Constants!$H76)</f>
        <v>0</v>
      </c>
      <c r="P79" s="22">
        <f>P18*Constants!$H58*(1-Constants!$H76)</f>
        <v>0</v>
      </c>
      <c r="Q79" s="22">
        <f>Q18*Constants!$H58*(1-Constants!$H76)</f>
        <v>0</v>
      </c>
      <c r="R79" s="22">
        <f>R18*Constants!$H58*(1-Constants!$H76)</f>
        <v>0</v>
      </c>
      <c r="S79" s="22">
        <f>S18*Constants!$H58*(1-Constants!$H76)</f>
        <v>0</v>
      </c>
      <c r="T79" s="22">
        <f>T18*Constants!$H58*(1-Constants!$H76)</f>
        <v>0</v>
      </c>
      <c r="U79" s="22">
        <f>U18*Constants!$H58*(1-Constants!$H76)</f>
        <v>0</v>
      </c>
      <c r="V79" s="22">
        <f>V18*Constants!$H58*(1-Constants!$H76)</f>
        <v>0</v>
      </c>
      <c r="W79" s="22">
        <f>W18*Constants!$H58*(1-Constants!$H76)</f>
        <v>0</v>
      </c>
      <c r="X79" s="22">
        <f>X18*Constants!$H58*(1-Constants!$H76)</f>
        <v>0</v>
      </c>
      <c r="Y79" s="22">
        <f>Y18*Constants!$H58*(1-Constants!$H76)</f>
        <v>0</v>
      </c>
      <c r="Z79" s="22">
        <f>Z18*Constants!$H58*(1-Constants!$H76)</f>
        <v>0</v>
      </c>
      <c r="AA79" s="22">
        <f>AA18*Constants!$H58*(1-Constants!$H76)</f>
        <v>0</v>
      </c>
      <c r="AB79" s="22">
        <f>AB18*Constants!$H58*(1-Constants!$H76)</f>
        <v>0</v>
      </c>
      <c r="AC79" s="22">
        <f>AC18*Constants!$H58*(1-Constants!$H76)</f>
        <v>0</v>
      </c>
      <c r="AD79" s="22">
        <f>AD18*Constants!$H58*(1-Constants!$H76)</f>
        <v>0</v>
      </c>
      <c r="AE79" s="22">
        <f>AE18*Constants!$H58*(1-Constants!$H76)</f>
        <v>0</v>
      </c>
      <c r="AF79" s="22">
        <f>AF18*Constants!$H58*(1-Constants!$H76)</f>
        <v>0</v>
      </c>
      <c r="AG79" s="22">
        <f>AG18*Constants!$H58*(1-Constants!$H76)</f>
        <v>0</v>
      </c>
      <c r="AH79" s="22">
        <f>AH18*Constants!$H58*(1-Constants!$H76)</f>
        <v>0</v>
      </c>
      <c r="AI79" s="22">
        <f>AI18*Constants!$H58*(1-Constants!$H76)</f>
        <v>0</v>
      </c>
      <c r="AJ79" s="22">
        <f>AJ18*Constants!$H58*(1-Constants!$H76)</f>
        <v>0</v>
      </c>
      <c r="AK79" s="22">
        <f>AK18*Constants!$H58*(1-Constants!$H76)</f>
        <v>0</v>
      </c>
      <c r="AL79" s="22">
        <f>AL18*Constants!$H58*(1-Constants!$H76)</f>
        <v>0</v>
      </c>
      <c r="AM79" s="22">
        <f>AM18*Constants!$H58*(1-Constants!$H76)</f>
        <v>0</v>
      </c>
      <c r="AN79" s="22">
        <f>AN18*Constants!$H58*(1-Constants!$H76)</f>
        <v>0</v>
      </c>
      <c r="AO79" s="22">
        <f>AO18*Constants!$H58*(1-Constants!$H76)</f>
        <v>0</v>
      </c>
      <c r="AP79" s="22">
        <f>AP18*Constants!$H58*(1-Constants!$H76)</f>
        <v>0</v>
      </c>
      <c r="AQ79" s="22">
        <f>AQ18*Constants!$H58*(1-Constants!$H76)</f>
        <v>0</v>
      </c>
      <c r="AR79" s="22">
        <f>AR18*Constants!$H58*(1-Constants!$H76)</f>
        <v>0</v>
      </c>
      <c r="AS79" s="22">
        <f>AS18*Constants!$H58*(1-Constants!$H76)</f>
        <v>0</v>
      </c>
      <c r="AT79" s="22">
        <f>AT18*Constants!$H58*(1-Constants!$H76)</f>
        <v>0</v>
      </c>
      <c r="AU79" s="22">
        <f>AU18*Constants!$H58*(1-Constants!$H76)</f>
        <v>0</v>
      </c>
      <c r="AV79" s="22">
        <f>AV18*Constants!$H58*(1-Constants!$H76)</f>
        <v>0</v>
      </c>
      <c r="AW79" s="22">
        <f>AW18*Constants!$H58*(1-Constants!$H76)</f>
        <v>0</v>
      </c>
      <c r="AX79" s="22">
        <f>AX18*Constants!$H58*(1-Constants!$H76)</f>
        <v>0</v>
      </c>
      <c r="AY79" s="22">
        <f>AY18*Constants!$H58*(1-Constants!$H76)</f>
        <v>0</v>
      </c>
      <c r="AZ79" s="22">
        <f>AZ18*Constants!$H58*(1-Constants!$H76)</f>
        <v>0</v>
      </c>
      <c r="BA79" s="22">
        <f>BA18*Constants!$H58*(1-Constants!$H76)</f>
        <v>0</v>
      </c>
      <c r="BB79" s="22">
        <f>BB18*Constants!$H58*(1-Constants!$H76)</f>
        <v>0</v>
      </c>
      <c r="BC79" s="22">
        <f>BC18*Constants!$H58*(1-Constants!$H76)</f>
        <v>0</v>
      </c>
      <c r="BD79" s="22">
        <f>BD18*Constants!$H58*(1-Constants!$H76)</f>
        <v>0</v>
      </c>
      <c r="BE79" s="22">
        <f>BE18*Constants!$H58*(1-Constants!$H76)</f>
        <v>0</v>
      </c>
      <c r="BF79" s="22">
        <f>BF18*Constants!$H58*(1-Constants!$H76)</f>
        <v>0</v>
      </c>
      <c r="BG79" s="22">
        <f>BG18*Constants!$H58*(1-Constants!$H76)</f>
        <v>0</v>
      </c>
      <c r="BH79" s="22">
        <f>BH18*Constants!$H58*(1-Constants!$H76)</f>
        <v>0</v>
      </c>
      <c r="BI79" s="22">
        <f>BI18*Constants!$H58*(1-Constants!$H76)</f>
        <v>0</v>
      </c>
      <c r="BJ79" s="22">
        <f>BJ18*Constants!$H58*(1-Constants!$H76)</f>
        <v>0</v>
      </c>
      <c r="BK79" s="22">
        <f>BK18*Constants!$H58*(1-Constants!$H76)</f>
        <v>0</v>
      </c>
      <c r="BL79" s="22">
        <f>BL18*Constants!$H58*(1-Constants!$H76)</f>
        <v>0</v>
      </c>
      <c r="BM79" s="22">
        <f>BM18*Constants!$H58*(1-Constants!$H76)</f>
        <v>0</v>
      </c>
      <c r="BN79" s="22">
        <f>BN18*Constants!$H58*(1-Constants!$H76)</f>
        <v>0</v>
      </c>
      <c r="BO79" s="22">
        <f>BO18*Constants!$H58*(1-Constants!$H76)</f>
        <v>0</v>
      </c>
      <c r="BP79" s="22">
        <f>BP18*Constants!$H58*(1-Constants!$H76)</f>
        <v>0</v>
      </c>
    </row>
    <row r="80" spans="1:68" x14ac:dyDescent="0.25">
      <c r="A80" t="str">
        <f t="shared" si="25"/>
        <v>3C Aggregated and non-CO2 emissions on land</v>
      </c>
      <c r="B80" t="str">
        <f t="shared" si="26"/>
        <v>3C4 Direct N2O from managed soils (N2O)</v>
      </c>
      <c r="C80" t="s">
        <v>410</v>
      </c>
      <c r="D80" t="str">
        <f t="shared" si="27"/>
        <v xml:space="preserve"> - Commercial layers</v>
      </c>
      <c r="E80" t="str">
        <f t="shared" ref="E80:E81" si="30">C80&amp;D80</f>
        <v>Urine &amp; dung - Commercial layers</v>
      </c>
      <c r="F80" t="str">
        <f t="shared" ref="F80:F81" si="31">F79</f>
        <v>kg N</v>
      </c>
      <c r="H80" s="22">
        <f>H19*Constants!$H59*(1-Constants!$H77)</f>
        <v>0</v>
      </c>
      <c r="I80" s="22">
        <f>I19*Constants!$H59*(1-Constants!$H77)</f>
        <v>0</v>
      </c>
      <c r="J80" s="22">
        <f>J19*Constants!$H59*(1-Constants!$H77)</f>
        <v>0</v>
      </c>
      <c r="K80" s="22">
        <f>K19*Constants!$H59*(1-Constants!$H77)</f>
        <v>0</v>
      </c>
      <c r="L80" s="22">
        <f>L19*Constants!$H59*(1-Constants!$H77)</f>
        <v>0</v>
      </c>
      <c r="M80" s="22">
        <f>M19*Constants!$H59*(1-Constants!$H77)</f>
        <v>0</v>
      </c>
      <c r="N80" s="22">
        <f>N19*Constants!$H59*(1-Constants!$H77)</f>
        <v>0</v>
      </c>
      <c r="O80" s="22">
        <f>O19*Constants!$H59*(1-Constants!$H77)</f>
        <v>0</v>
      </c>
      <c r="P80" s="22">
        <f>P19*Constants!$H59*(1-Constants!$H77)</f>
        <v>0</v>
      </c>
      <c r="Q80" s="22">
        <f>Q19*Constants!$H59*(1-Constants!$H77)</f>
        <v>0</v>
      </c>
      <c r="R80" s="22">
        <f>R19*Constants!$H59*(1-Constants!$H77)</f>
        <v>0</v>
      </c>
      <c r="S80" s="22">
        <f>S19*Constants!$H59*(1-Constants!$H77)</f>
        <v>0</v>
      </c>
      <c r="T80" s="22">
        <f>T19*Constants!$H59*(1-Constants!$H77)</f>
        <v>0</v>
      </c>
      <c r="U80" s="22">
        <f>U19*Constants!$H59*(1-Constants!$H77)</f>
        <v>0</v>
      </c>
      <c r="V80" s="22">
        <f>V19*Constants!$H59*(1-Constants!$H77)</f>
        <v>0</v>
      </c>
      <c r="W80" s="22">
        <f>W19*Constants!$H59*(1-Constants!$H77)</f>
        <v>0</v>
      </c>
      <c r="X80" s="22">
        <f>X19*Constants!$H59*(1-Constants!$H77)</f>
        <v>0</v>
      </c>
      <c r="Y80" s="22">
        <f>Y19*Constants!$H59*(1-Constants!$H77)</f>
        <v>0</v>
      </c>
      <c r="Z80" s="22">
        <f>Z19*Constants!$H59*(1-Constants!$H77)</f>
        <v>0</v>
      </c>
      <c r="AA80" s="22">
        <f>AA19*Constants!$H59*(1-Constants!$H77)</f>
        <v>0</v>
      </c>
      <c r="AB80" s="22">
        <f>AB19*Constants!$H59*(1-Constants!$H77)</f>
        <v>0</v>
      </c>
      <c r="AC80" s="22">
        <f>AC19*Constants!$H59*(1-Constants!$H77)</f>
        <v>0</v>
      </c>
      <c r="AD80" s="22">
        <f>AD19*Constants!$H59*(1-Constants!$H77)</f>
        <v>0</v>
      </c>
      <c r="AE80" s="22">
        <f>AE19*Constants!$H59*(1-Constants!$H77)</f>
        <v>0</v>
      </c>
      <c r="AF80" s="22">
        <f>AF19*Constants!$H59*(1-Constants!$H77)</f>
        <v>0</v>
      </c>
      <c r="AG80" s="22">
        <f>AG19*Constants!$H59*(1-Constants!$H77)</f>
        <v>0</v>
      </c>
      <c r="AH80" s="22">
        <f>AH19*Constants!$H59*(1-Constants!$H77)</f>
        <v>0</v>
      </c>
      <c r="AI80" s="22">
        <f>AI19*Constants!$H59*(1-Constants!$H77)</f>
        <v>0</v>
      </c>
      <c r="AJ80" s="22">
        <f>AJ19*Constants!$H59*(1-Constants!$H77)</f>
        <v>0</v>
      </c>
      <c r="AK80" s="22">
        <f>AK19*Constants!$H59*(1-Constants!$H77)</f>
        <v>0</v>
      </c>
      <c r="AL80" s="22">
        <f>AL19*Constants!$H59*(1-Constants!$H77)</f>
        <v>0</v>
      </c>
      <c r="AM80" s="22">
        <f>AM19*Constants!$H59*(1-Constants!$H77)</f>
        <v>0</v>
      </c>
      <c r="AN80" s="22">
        <f>AN19*Constants!$H59*(1-Constants!$H77)</f>
        <v>0</v>
      </c>
      <c r="AO80" s="22">
        <f>AO19*Constants!$H59*(1-Constants!$H77)</f>
        <v>0</v>
      </c>
      <c r="AP80" s="22">
        <f>AP19*Constants!$H59*(1-Constants!$H77)</f>
        <v>0</v>
      </c>
      <c r="AQ80" s="22">
        <f>AQ19*Constants!$H59*(1-Constants!$H77)</f>
        <v>0</v>
      </c>
      <c r="AR80" s="22">
        <f>AR19*Constants!$H59*(1-Constants!$H77)</f>
        <v>0</v>
      </c>
      <c r="AS80" s="22">
        <f>AS19*Constants!$H59*(1-Constants!$H77)</f>
        <v>0</v>
      </c>
      <c r="AT80" s="22">
        <f>AT19*Constants!$H59*(1-Constants!$H77)</f>
        <v>0</v>
      </c>
      <c r="AU80" s="22">
        <f>AU19*Constants!$H59*(1-Constants!$H77)</f>
        <v>0</v>
      </c>
      <c r="AV80" s="22">
        <f>AV19*Constants!$H59*(1-Constants!$H77)</f>
        <v>0</v>
      </c>
      <c r="AW80" s="22">
        <f>AW19*Constants!$H59*(1-Constants!$H77)</f>
        <v>0</v>
      </c>
      <c r="AX80" s="22">
        <f>AX19*Constants!$H59*(1-Constants!$H77)</f>
        <v>0</v>
      </c>
      <c r="AY80" s="22">
        <f>AY19*Constants!$H59*(1-Constants!$H77)</f>
        <v>0</v>
      </c>
      <c r="AZ80" s="22">
        <f>AZ19*Constants!$H59*(1-Constants!$H77)</f>
        <v>0</v>
      </c>
      <c r="BA80" s="22">
        <f>BA19*Constants!$H59*(1-Constants!$H77)</f>
        <v>0</v>
      </c>
      <c r="BB80" s="22">
        <f>BB19*Constants!$H59*(1-Constants!$H77)</f>
        <v>0</v>
      </c>
      <c r="BC80" s="22">
        <f>BC19*Constants!$H59*(1-Constants!$H77)</f>
        <v>0</v>
      </c>
      <c r="BD80" s="22">
        <f>BD19*Constants!$H59*(1-Constants!$H77)</f>
        <v>0</v>
      </c>
      <c r="BE80" s="22">
        <f>BE19*Constants!$H59*(1-Constants!$H77)</f>
        <v>0</v>
      </c>
      <c r="BF80" s="22">
        <f>BF19*Constants!$H59*(1-Constants!$H77)</f>
        <v>0</v>
      </c>
      <c r="BG80" s="22">
        <f>BG19*Constants!$H59*(1-Constants!$H77)</f>
        <v>0</v>
      </c>
      <c r="BH80" s="22">
        <f>BH19*Constants!$H59*(1-Constants!$H77)</f>
        <v>0</v>
      </c>
      <c r="BI80" s="22">
        <f>BI19*Constants!$H59*(1-Constants!$H77)</f>
        <v>0</v>
      </c>
      <c r="BJ80" s="22">
        <f>BJ19*Constants!$H59*(1-Constants!$H77)</f>
        <v>0</v>
      </c>
      <c r="BK80" s="22">
        <f>BK19*Constants!$H59*(1-Constants!$H77)</f>
        <v>0</v>
      </c>
      <c r="BL80" s="22">
        <f>BL19*Constants!$H59*(1-Constants!$H77)</f>
        <v>0</v>
      </c>
      <c r="BM80" s="22">
        <f>BM19*Constants!$H59*(1-Constants!$H77)</f>
        <v>0</v>
      </c>
      <c r="BN80" s="22">
        <f>BN19*Constants!$H59*(1-Constants!$H77)</f>
        <v>0</v>
      </c>
      <c r="BO80" s="22">
        <f>BO19*Constants!$H59*(1-Constants!$H77)</f>
        <v>0</v>
      </c>
      <c r="BP80" s="22">
        <f>BP19*Constants!$H59*(1-Constants!$H77)</f>
        <v>0</v>
      </c>
    </row>
    <row r="81" spans="1:72" x14ac:dyDescent="0.25">
      <c r="A81" t="str">
        <f t="shared" si="25"/>
        <v>3C Aggregated and non-CO2 emissions on land</v>
      </c>
      <c r="B81" t="str">
        <f t="shared" si="26"/>
        <v>3C4 Direct N2O from managed soils (N2O)</v>
      </c>
      <c r="C81" t="s">
        <v>410</v>
      </c>
      <c r="D81" t="str">
        <f t="shared" si="27"/>
        <v xml:space="preserve"> - Commercial broilers</v>
      </c>
      <c r="E81" t="str">
        <f t="shared" si="30"/>
        <v>Urine &amp; dung - Commercial broilers</v>
      </c>
      <c r="F81" t="str">
        <f t="shared" si="31"/>
        <v>kg N</v>
      </c>
      <c r="H81" s="22">
        <f>H20*Constants!$H60*(1-Constants!$H78)</f>
        <v>0</v>
      </c>
      <c r="I81" s="22">
        <f>I20*Constants!$H60*(1-Constants!$H78)</f>
        <v>0</v>
      </c>
      <c r="J81" s="22">
        <f>J20*Constants!$H60*(1-Constants!$H78)</f>
        <v>0</v>
      </c>
      <c r="K81" s="22">
        <f>K20*Constants!$H60*(1-Constants!$H78)</f>
        <v>0</v>
      </c>
      <c r="L81" s="22">
        <f>L20*Constants!$H60*(1-Constants!$H78)</f>
        <v>0</v>
      </c>
      <c r="M81" s="22">
        <f>M20*Constants!$H60*(1-Constants!$H78)</f>
        <v>0</v>
      </c>
      <c r="N81" s="22">
        <f>N20*Constants!$H60*(1-Constants!$H78)</f>
        <v>0</v>
      </c>
      <c r="O81" s="22">
        <f>O20*Constants!$H60*(1-Constants!$H78)</f>
        <v>0</v>
      </c>
      <c r="P81" s="22">
        <f>P20*Constants!$H60*(1-Constants!$H78)</f>
        <v>0</v>
      </c>
      <c r="Q81" s="22">
        <f>Q20*Constants!$H60*(1-Constants!$H78)</f>
        <v>0</v>
      </c>
      <c r="R81" s="22">
        <f>R20*Constants!$H60*(1-Constants!$H78)</f>
        <v>0</v>
      </c>
      <c r="S81" s="22">
        <f>S20*Constants!$H60*(1-Constants!$H78)</f>
        <v>0</v>
      </c>
      <c r="T81" s="22">
        <f>T20*Constants!$H60*(1-Constants!$H78)</f>
        <v>0</v>
      </c>
      <c r="U81" s="22">
        <f>U20*Constants!$H60*(1-Constants!$H78)</f>
        <v>0</v>
      </c>
      <c r="V81" s="22">
        <f>V20*Constants!$H60*(1-Constants!$H78)</f>
        <v>0</v>
      </c>
      <c r="W81" s="22">
        <f>W20*Constants!$H60*(1-Constants!$H78)</f>
        <v>0</v>
      </c>
      <c r="X81" s="22">
        <f>X20*Constants!$H60*(1-Constants!$H78)</f>
        <v>0</v>
      </c>
      <c r="Y81" s="22">
        <f>Y20*Constants!$H60*(1-Constants!$H78)</f>
        <v>0</v>
      </c>
      <c r="Z81" s="22">
        <f>Z20*Constants!$H60*(1-Constants!$H78)</f>
        <v>0</v>
      </c>
      <c r="AA81" s="22">
        <f>AA20*Constants!$H60*(1-Constants!$H78)</f>
        <v>0</v>
      </c>
      <c r="AB81" s="22">
        <f>AB20*Constants!$H60*(1-Constants!$H78)</f>
        <v>0</v>
      </c>
      <c r="AC81" s="22">
        <f>AC20*Constants!$H60*(1-Constants!$H78)</f>
        <v>0</v>
      </c>
      <c r="AD81" s="22">
        <f>AD20*Constants!$H60*(1-Constants!$H78)</f>
        <v>0</v>
      </c>
      <c r="AE81" s="22">
        <f>AE20*Constants!$H60*(1-Constants!$H78)</f>
        <v>0</v>
      </c>
      <c r="AF81" s="22">
        <f>AF20*Constants!$H60*(1-Constants!$H78)</f>
        <v>0</v>
      </c>
      <c r="AG81" s="22">
        <f>AG20*Constants!$H60*(1-Constants!$H78)</f>
        <v>0</v>
      </c>
      <c r="AH81" s="22">
        <f>AH20*Constants!$H60*(1-Constants!$H78)</f>
        <v>0</v>
      </c>
      <c r="AI81" s="22">
        <f>AI20*Constants!$H60*(1-Constants!$H78)</f>
        <v>0</v>
      </c>
      <c r="AJ81" s="22">
        <f>AJ20*Constants!$H60*(1-Constants!$H78)</f>
        <v>0</v>
      </c>
      <c r="AK81" s="22">
        <f>AK20*Constants!$H60*(1-Constants!$H78)</f>
        <v>0</v>
      </c>
      <c r="AL81" s="22">
        <f>AL20*Constants!$H60*(1-Constants!$H78)</f>
        <v>0</v>
      </c>
      <c r="AM81" s="22">
        <f>AM20*Constants!$H60*(1-Constants!$H78)</f>
        <v>0</v>
      </c>
      <c r="AN81" s="22">
        <f>AN20*Constants!$H60*(1-Constants!$H78)</f>
        <v>0</v>
      </c>
      <c r="AO81" s="22">
        <f>AO20*Constants!$H60*(1-Constants!$H78)</f>
        <v>0</v>
      </c>
      <c r="AP81" s="22">
        <f>AP20*Constants!$H60*(1-Constants!$H78)</f>
        <v>0</v>
      </c>
      <c r="AQ81" s="22">
        <f>AQ20*Constants!$H60*(1-Constants!$H78)</f>
        <v>0</v>
      </c>
      <c r="AR81" s="22">
        <f>AR20*Constants!$H60*(1-Constants!$H78)</f>
        <v>0</v>
      </c>
      <c r="AS81" s="22">
        <f>AS20*Constants!$H60*(1-Constants!$H78)</f>
        <v>0</v>
      </c>
      <c r="AT81" s="22">
        <f>AT20*Constants!$H60*(1-Constants!$H78)</f>
        <v>0</v>
      </c>
      <c r="AU81" s="22">
        <f>AU20*Constants!$H60*(1-Constants!$H78)</f>
        <v>0</v>
      </c>
      <c r="AV81" s="22">
        <f>AV20*Constants!$H60*(1-Constants!$H78)</f>
        <v>0</v>
      </c>
      <c r="AW81" s="22">
        <f>AW20*Constants!$H60*(1-Constants!$H78)</f>
        <v>0</v>
      </c>
      <c r="AX81" s="22">
        <f>AX20*Constants!$H60*(1-Constants!$H78)</f>
        <v>0</v>
      </c>
      <c r="AY81" s="22">
        <f>AY20*Constants!$H60*(1-Constants!$H78)</f>
        <v>0</v>
      </c>
      <c r="AZ81" s="22">
        <f>AZ20*Constants!$H60*(1-Constants!$H78)</f>
        <v>0</v>
      </c>
      <c r="BA81" s="22">
        <f>BA20*Constants!$H60*(1-Constants!$H78)</f>
        <v>0</v>
      </c>
      <c r="BB81" s="22">
        <f>BB20*Constants!$H60*(1-Constants!$H78)</f>
        <v>0</v>
      </c>
      <c r="BC81" s="22">
        <f>BC20*Constants!$H60*(1-Constants!$H78)</f>
        <v>0</v>
      </c>
      <c r="BD81" s="22">
        <f>BD20*Constants!$H60*(1-Constants!$H78)</f>
        <v>0</v>
      </c>
      <c r="BE81" s="22">
        <f>BE20*Constants!$H60*(1-Constants!$H78)</f>
        <v>0</v>
      </c>
      <c r="BF81" s="22">
        <f>BF20*Constants!$H60*(1-Constants!$H78)</f>
        <v>0</v>
      </c>
      <c r="BG81" s="22">
        <f>BG20*Constants!$H60*(1-Constants!$H78)</f>
        <v>0</v>
      </c>
      <c r="BH81" s="22">
        <f>BH20*Constants!$H60*(1-Constants!$H78)</f>
        <v>0</v>
      </c>
      <c r="BI81" s="22">
        <f>BI20*Constants!$H60*(1-Constants!$H78)</f>
        <v>0</v>
      </c>
      <c r="BJ81" s="22">
        <f>BJ20*Constants!$H60*(1-Constants!$H78)</f>
        <v>0</v>
      </c>
      <c r="BK81" s="22">
        <f>BK20*Constants!$H60*(1-Constants!$H78)</f>
        <v>0</v>
      </c>
      <c r="BL81" s="22">
        <f>BL20*Constants!$H60*(1-Constants!$H78)</f>
        <v>0</v>
      </c>
      <c r="BM81" s="22">
        <f>BM20*Constants!$H60*(1-Constants!$H78)</f>
        <v>0</v>
      </c>
      <c r="BN81" s="22">
        <f>BN20*Constants!$H60*(1-Constants!$H78)</f>
        <v>0</v>
      </c>
      <c r="BO81" s="22">
        <f>BO20*Constants!$H60*(1-Constants!$H78)</f>
        <v>0</v>
      </c>
      <c r="BP81" s="22">
        <f>BP20*Constants!$H60*(1-Constants!$H78)</f>
        <v>0</v>
      </c>
    </row>
    <row r="82" spans="1:72" x14ac:dyDescent="0.25">
      <c r="A82" t="str">
        <f>A81</f>
        <v>3C Aggregated and non-CO2 emissions on land</v>
      </c>
      <c r="B82" t="str">
        <f t="shared" si="26"/>
        <v>3C4 Direct N2O from managed soils (N2O)</v>
      </c>
      <c r="C82" t="s">
        <v>661</v>
      </c>
      <c r="D82" t="s">
        <v>444</v>
      </c>
      <c r="E82" t="str">
        <f t="shared" ref="E82:E85" si="32">C82&amp;D82</f>
        <v>Crop residue N - maize</v>
      </c>
      <c r="F82" t="str">
        <f t="shared" ref="F82:F85" si="33">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 t="shared" ref="AD82:AI82" si="34">(35.693*AD41)+10000000</f>
        <v>135185621.11050484</v>
      </c>
      <c r="AE82" s="22">
        <f t="shared" si="34"/>
        <v>135866841.07468688</v>
      </c>
      <c r="AF82" s="22">
        <f t="shared" si="34"/>
        <v>136363841.83778173</v>
      </c>
      <c r="AG82" s="22">
        <f t="shared" si="34"/>
        <v>136743500.23841393</v>
      </c>
      <c r="AH82" s="22">
        <f t="shared" si="34"/>
        <v>137002439.53874493</v>
      </c>
      <c r="AI82" s="22">
        <f t="shared" si="34"/>
        <v>137165284.6792354</v>
      </c>
      <c r="AJ82" s="22">
        <f t="shared" ref="AJ82:BP82" si="35">(35.693*AJ41)+10000000</f>
        <v>137407807.03982401</v>
      </c>
      <c r="AK82" s="22">
        <f t="shared" si="35"/>
        <v>137615831.90278459</v>
      </c>
      <c r="AL82" s="22">
        <f t="shared" si="35"/>
        <v>137791883.04902515</v>
      </c>
      <c r="AM82" s="22">
        <f t="shared" si="35"/>
        <v>136241169.288589</v>
      </c>
      <c r="AN82" s="22">
        <f t="shared" si="35"/>
        <v>136689288.49398908</v>
      </c>
      <c r="AO82" s="22">
        <f t="shared" si="35"/>
        <v>137112523.24075007</v>
      </c>
      <c r="AP82" s="22">
        <f t="shared" si="35"/>
        <v>137533224.53552088</v>
      </c>
      <c r="AQ82" s="22">
        <f t="shared" si="35"/>
        <v>137932941.7052744</v>
      </c>
      <c r="AR82" s="22">
        <f t="shared" si="35"/>
        <v>138343653.69858119</v>
      </c>
      <c r="AS82" s="22">
        <f t="shared" si="35"/>
        <v>138823955.2968677</v>
      </c>
      <c r="AT82" s="22">
        <f t="shared" si="35"/>
        <v>139291421.0229927</v>
      </c>
      <c r="AU82" s="22">
        <f t="shared" si="35"/>
        <v>139772979.82183814</v>
      </c>
      <c r="AV82" s="22">
        <f t="shared" si="35"/>
        <v>140261787.48114324</v>
      </c>
      <c r="AW82" s="22">
        <f t="shared" si="35"/>
        <v>140758727.60446793</v>
      </c>
      <c r="AX82" s="22">
        <f t="shared" si="35"/>
        <v>141344071.46516433</v>
      </c>
      <c r="AY82" s="22">
        <f t="shared" si="35"/>
        <v>141890519.40663293</v>
      </c>
      <c r="AZ82" s="22">
        <f t="shared" si="35"/>
        <v>142485038.81346148</v>
      </c>
      <c r="BA82" s="22">
        <f t="shared" si="35"/>
        <v>143106884.82588714</v>
      </c>
      <c r="BB82" s="22">
        <f t="shared" si="35"/>
        <v>143756383.09025195</v>
      </c>
      <c r="BC82" s="22">
        <f t="shared" si="35"/>
        <v>144409551.56069559</v>
      </c>
      <c r="BD82" s="22">
        <f t="shared" si="35"/>
        <v>145074421.56169045</v>
      </c>
      <c r="BE82" s="22">
        <f t="shared" si="35"/>
        <v>145733391.07842699</v>
      </c>
      <c r="BF82" s="22">
        <f t="shared" si="35"/>
        <v>146403102.06061742</v>
      </c>
      <c r="BG82" s="22">
        <f t="shared" si="35"/>
        <v>147096451.6648573</v>
      </c>
      <c r="BH82" s="22">
        <f t="shared" si="35"/>
        <v>147800334.34978226</v>
      </c>
      <c r="BI82" s="22">
        <f t="shared" si="35"/>
        <v>148515576.47253433</v>
      </c>
      <c r="BJ82" s="22">
        <f t="shared" si="35"/>
        <v>149239134.51692453</v>
      </c>
      <c r="BK82" s="22">
        <f t="shared" si="35"/>
        <v>149973634.44460824</v>
      </c>
      <c r="BL82" s="22">
        <f t="shared" si="35"/>
        <v>150732846.3893393</v>
      </c>
      <c r="BM82" s="22">
        <f t="shared" si="35"/>
        <v>151507777.05439138</v>
      </c>
      <c r="BN82" s="22">
        <f t="shared" si="35"/>
        <v>152296952.83640197</v>
      </c>
      <c r="BO82" s="22">
        <f t="shared" si="35"/>
        <v>153072816.77108219</v>
      </c>
      <c r="BP82" s="22">
        <f t="shared" si="35"/>
        <v>153864085.7513409</v>
      </c>
    </row>
    <row r="83" spans="1:72" x14ac:dyDescent="0.25">
      <c r="A83" t="str">
        <f>A82</f>
        <v>3C Aggregated and non-CO2 emissions on land</v>
      </c>
      <c r="B83" t="str">
        <f t="shared" ref="B83:C83" si="36">B82</f>
        <v>3C4 Direct N2O from managed soils (N2O)</v>
      </c>
      <c r="C83" t="str">
        <f t="shared" si="36"/>
        <v>Crop residue N</v>
      </c>
      <c r="D83" t="s">
        <v>374</v>
      </c>
      <c r="E83" t="str">
        <f t="shared" si="32"/>
        <v>Crop residue N - wheat</v>
      </c>
      <c r="F83" t="str">
        <f t="shared" si="33"/>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 t="shared" ref="AD83:AI83" si="37">(4.6488*AD42)+10000000</f>
        <v>12375536.800000001</v>
      </c>
      <c r="AE83" s="22">
        <f t="shared" si="37"/>
        <v>12375536.800000001</v>
      </c>
      <c r="AF83" s="22">
        <f t="shared" si="37"/>
        <v>12375536.800000001</v>
      </c>
      <c r="AG83" s="22">
        <f t="shared" si="37"/>
        <v>12375536.800000001</v>
      </c>
      <c r="AH83" s="22">
        <f t="shared" si="37"/>
        <v>12375536.800000001</v>
      </c>
      <c r="AI83" s="22">
        <f t="shared" si="37"/>
        <v>12375536.800000001</v>
      </c>
      <c r="AJ83" s="22">
        <f t="shared" ref="AJ83:BP83" si="38">(4.6488*AJ42)+10000000</f>
        <v>12375536.800000001</v>
      </c>
      <c r="AK83" s="22">
        <f t="shared" si="38"/>
        <v>12375536.800000001</v>
      </c>
      <c r="AL83" s="22">
        <f t="shared" si="38"/>
        <v>12375536.800000001</v>
      </c>
      <c r="AM83" s="22">
        <f t="shared" si="38"/>
        <v>12375536.800000001</v>
      </c>
      <c r="AN83" s="22">
        <f t="shared" si="38"/>
        <v>12375536.800000001</v>
      </c>
      <c r="AO83" s="22">
        <f t="shared" si="38"/>
        <v>12375536.800000001</v>
      </c>
      <c r="AP83" s="22">
        <f t="shared" si="38"/>
        <v>12375536.800000001</v>
      </c>
      <c r="AQ83" s="22">
        <f t="shared" si="38"/>
        <v>12375536.800000001</v>
      </c>
      <c r="AR83" s="22">
        <f t="shared" si="38"/>
        <v>12375536.800000001</v>
      </c>
      <c r="AS83" s="22">
        <f t="shared" si="38"/>
        <v>12375536.800000001</v>
      </c>
      <c r="AT83" s="22">
        <f t="shared" si="38"/>
        <v>12375536.800000001</v>
      </c>
      <c r="AU83" s="22">
        <f t="shared" si="38"/>
        <v>12375536.800000001</v>
      </c>
      <c r="AV83" s="22">
        <f t="shared" si="38"/>
        <v>12375536.800000001</v>
      </c>
      <c r="AW83" s="22">
        <f t="shared" si="38"/>
        <v>12375536.800000001</v>
      </c>
      <c r="AX83" s="22">
        <f t="shared" si="38"/>
        <v>12375536.800000001</v>
      </c>
      <c r="AY83" s="22">
        <f t="shared" si="38"/>
        <v>12375536.800000001</v>
      </c>
      <c r="AZ83" s="22">
        <f t="shared" si="38"/>
        <v>12375536.800000001</v>
      </c>
      <c r="BA83" s="22">
        <f t="shared" si="38"/>
        <v>12375536.800000001</v>
      </c>
      <c r="BB83" s="22">
        <f t="shared" si="38"/>
        <v>12375536.800000001</v>
      </c>
      <c r="BC83" s="22">
        <f t="shared" si="38"/>
        <v>12375536.800000001</v>
      </c>
      <c r="BD83" s="22">
        <f t="shared" si="38"/>
        <v>12375536.800000001</v>
      </c>
      <c r="BE83" s="22">
        <f t="shared" si="38"/>
        <v>12375536.800000001</v>
      </c>
      <c r="BF83" s="22">
        <f t="shared" si="38"/>
        <v>12375536.800000001</v>
      </c>
      <c r="BG83" s="22">
        <f t="shared" si="38"/>
        <v>12375536.800000001</v>
      </c>
      <c r="BH83" s="22">
        <f t="shared" si="38"/>
        <v>12375536.800000001</v>
      </c>
      <c r="BI83" s="22">
        <f t="shared" si="38"/>
        <v>12375536.800000001</v>
      </c>
      <c r="BJ83" s="22">
        <f t="shared" si="38"/>
        <v>12375536.800000001</v>
      </c>
      <c r="BK83" s="22">
        <f t="shared" si="38"/>
        <v>12375536.800000001</v>
      </c>
      <c r="BL83" s="22">
        <f t="shared" si="38"/>
        <v>12375536.800000001</v>
      </c>
      <c r="BM83" s="22">
        <f t="shared" si="38"/>
        <v>12375536.800000001</v>
      </c>
      <c r="BN83" s="22">
        <f t="shared" si="38"/>
        <v>12375536.800000001</v>
      </c>
      <c r="BO83" s="22">
        <f t="shared" si="38"/>
        <v>12375536.800000001</v>
      </c>
      <c r="BP83" s="22">
        <f t="shared" si="38"/>
        <v>12375536.800000001</v>
      </c>
    </row>
    <row r="84" spans="1:72" x14ac:dyDescent="0.25">
      <c r="A84" t="str">
        <f>A83</f>
        <v>3C Aggregated and non-CO2 emissions on land</v>
      </c>
      <c r="B84" t="str">
        <f t="shared" ref="B84" si="39">B83</f>
        <v>3C4 Direct N2O from managed soils (N2O)</v>
      </c>
      <c r="C84" t="str">
        <f t="shared" ref="C84" si="40">C83</f>
        <v>Crop residue N</v>
      </c>
      <c r="D84" t="s">
        <v>375</v>
      </c>
      <c r="E84" t="str">
        <f t="shared" si="32"/>
        <v>Crop residue N - sorghum</v>
      </c>
      <c r="F84" t="str">
        <f t="shared" si="33"/>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 t="shared" ref="AD84:AI84" si="41">27944*EXP(0.00002*AD43)</f>
        <v>113318.50787350761</v>
      </c>
      <c r="AE84" s="22">
        <f t="shared" si="41"/>
        <v>113318.50787350761</v>
      </c>
      <c r="AF84" s="22">
        <f t="shared" si="41"/>
        <v>113318.50787350761</v>
      </c>
      <c r="AG84" s="22">
        <f t="shared" si="41"/>
        <v>113318.50787350761</v>
      </c>
      <c r="AH84" s="22">
        <f t="shared" si="41"/>
        <v>113318.50787350761</v>
      </c>
      <c r="AI84" s="22">
        <f t="shared" si="41"/>
        <v>113318.50787350761</v>
      </c>
      <c r="AJ84" s="22">
        <f t="shared" ref="AJ84:BP84" si="42">27944*EXP(0.00002*AJ43)</f>
        <v>113318.50787350761</v>
      </c>
      <c r="AK84" s="22">
        <f t="shared" si="42"/>
        <v>113318.50787350761</v>
      </c>
      <c r="AL84" s="22">
        <f t="shared" si="42"/>
        <v>113318.50787350761</v>
      </c>
      <c r="AM84" s="22">
        <f t="shared" si="42"/>
        <v>113318.50787350761</v>
      </c>
      <c r="AN84" s="22">
        <f t="shared" si="42"/>
        <v>113318.50787350761</v>
      </c>
      <c r="AO84" s="22">
        <f t="shared" si="42"/>
        <v>113318.50787350761</v>
      </c>
      <c r="AP84" s="22">
        <f t="shared" si="42"/>
        <v>113318.50787350761</v>
      </c>
      <c r="AQ84" s="22">
        <f t="shared" si="42"/>
        <v>113318.50787350761</v>
      </c>
      <c r="AR84" s="22">
        <f t="shared" si="42"/>
        <v>113318.50787350761</v>
      </c>
      <c r="AS84" s="22">
        <f t="shared" si="42"/>
        <v>113318.50787350761</v>
      </c>
      <c r="AT84" s="22">
        <f t="shared" si="42"/>
        <v>113318.50787350761</v>
      </c>
      <c r="AU84" s="22">
        <f t="shared" si="42"/>
        <v>113318.50787350761</v>
      </c>
      <c r="AV84" s="22">
        <f t="shared" si="42"/>
        <v>113318.50787350761</v>
      </c>
      <c r="AW84" s="22">
        <f t="shared" si="42"/>
        <v>113318.50787350761</v>
      </c>
      <c r="AX84" s="22">
        <f t="shared" si="42"/>
        <v>113318.50787350761</v>
      </c>
      <c r="AY84" s="22">
        <f t="shared" si="42"/>
        <v>113318.50787350761</v>
      </c>
      <c r="AZ84" s="22">
        <f t="shared" si="42"/>
        <v>113318.50787350761</v>
      </c>
      <c r="BA84" s="22">
        <f t="shared" si="42"/>
        <v>113318.50787350761</v>
      </c>
      <c r="BB84" s="22">
        <f t="shared" si="42"/>
        <v>113318.50787350761</v>
      </c>
      <c r="BC84" s="22">
        <f t="shared" si="42"/>
        <v>113318.50787350761</v>
      </c>
      <c r="BD84" s="22">
        <f t="shared" si="42"/>
        <v>113318.50787350761</v>
      </c>
      <c r="BE84" s="22">
        <f t="shared" si="42"/>
        <v>113318.50787350761</v>
      </c>
      <c r="BF84" s="22">
        <f t="shared" si="42"/>
        <v>113318.50787350761</v>
      </c>
      <c r="BG84" s="22">
        <f t="shared" si="42"/>
        <v>113318.50787350761</v>
      </c>
      <c r="BH84" s="22">
        <f t="shared" si="42"/>
        <v>113318.50787350761</v>
      </c>
      <c r="BI84" s="22">
        <f t="shared" si="42"/>
        <v>113318.50787350761</v>
      </c>
      <c r="BJ84" s="22">
        <f t="shared" si="42"/>
        <v>113318.50787350761</v>
      </c>
      <c r="BK84" s="22">
        <f t="shared" si="42"/>
        <v>113318.50787350761</v>
      </c>
      <c r="BL84" s="22">
        <f t="shared" si="42"/>
        <v>113318.50787350761</v>
      </c>
      <c r="BM84" s="22">
        <f t="shared" si="42"/>
        <v>113318.50787350761</v>
      </c>
      <c r="BN84" s="22">
        <f t="shared" si="42"/>
        <v>113318.50787350761</v>
      </c>
      <c r="BO84" s="22">
        <f t="shared" si="42"/>
        <v>113318.50787350761</v>
      </c>
      <c r="BP84" s="22">
        <f t="shared" si="42"/>
        <v>113318.50787350761</v>
      </c>
    </row>
    <row r="85" spans="1:72" x14ac:dyDescent="0.25">
      <c r="A85" t="str">
        <f>A84</f>
        <v>3C Aggregated and non-CO2 emissions on land</v>
      </c>
      <c r="B85" t="str">
        <f t="shared" ref="B85" si="43">B84</f>
        <v>3C4 Direct N2O from managed soils (N2O)</v>
      </c>
      <c r="C85" t="str">
        <f t="shared" ref="C85" si="44">C84</f>
        <v>Crop residue N</v>
      </c>
      <c r="D85" t="s">
        <v>376</v>
      </c>
      <c r="E85" t="str">
        <f t="shared" si="32"/>
        <v>Crop residue N - total</v>
      </c>
      <c r="F85" t="str">
        <f t="shared" si="33"/>
        <v>kg N</v>
      </c>
      <c r="H85" s="22">
        <f>SUM(H82:H84)*Constants!$H$40</f>
        <v>605470272.23446703</v>
      </c>
      <c r="I85" s="22">
        <f>SUM(I82:I84)*Constants!$H$40</f>
        <v>539681962.11579084</v>
      </c>
      <c r="J85" s="22">
        <f>SUM(J82:J84)*Constants!$H$40</f>
        <v>561955228.9583962</v>
      </c>
      <c r="K85" s="22">
        <f>SUM(K82:K84)*Constants!$H$40</f>
        <v>603513124.7701894</v>
      </c>
      <c r="L85" s="22">
        <f>SUM(L82:L84)*Constants!$H$40</f>
        <v>636479814.32453704</v>
      </c>
      <c r="M85" s="22">
        <f>SUM(M82:M84)*Constants!$H$40</f>
        <v>494993918.07106018</v>
      </c>
      <c r="N85" s="22">
        <f>SUM(N82:N84)*Constants!$H$40</f>
        <v>545227006.96110952</v>
      </c>
      <c r="O85" s="22">
        <f>SUM(O82:O84)*Constants!$H$40</f>
        <v>573360751.36353445</v>
      </c>
      <c r="P85" s="22">
        <f>SUM(P82:P84)*Constants!$H$40</f>
        <v>499618489.97815281</v>
      </c>
      <c r="Q85" s="22">
        <f>SUM(Q82:Q84)*Constants!$H$40</f>
        <v>495777322.3445794</v>
      </c>
      <c r="R85" s="22">
        <f>SUM(R82:R84)*Constants!$H$40</f>
        <v>569046392.43756521</v>
      </c>
      <c r="S85" s="22">
        <f>SUM(S82:S84)*Constants!$H$40</f>
        <v>464787651.16291225</v>
      </c>
      <c r="T85" s="22">
        <f>SUM(T82:T84)*Constants!$H$40</f>
        <v>506926414.00446397</v>
      </c>
      <c r="U85" s="22">
        <f>SUM(U82:U84)*Constants!$H$40</f>
        <v>500202317.11806685</v>
      </c>
      <c r="V85" s="22">
        <f>SUM(V82:V84)*Constants!$H$40</f>
        <v>447298530.60347211</v>
      </c>
      <c r="W85" s="22">
        <f>SUM(W82:W84)*Constants!$H$40</f>
        <v>454344597.31665134</v>
      </c>
      <c r="X85" s="22">
        <f>SUM(X82:X84)*Constants!$H$40</f>
        <v>305497218.41985816</v>
      </c>
      <c r="Y85" s="22">
        <f>SUM(Y82:Y84)*Constants!$H$40</f>
        <v>414143895.95691246</v>
      </c>
      <c r="Z85" s="22">
        <f>SUM(Z82:Z84)*Constants!$H$40</f>
        <v>472989906.62467462</v>
      </c>
      <c r="AA85" s="22">
        <f>SUM(AA82:AA84)*Constants!$H$40</f>
        <v>420254997.21324539</v>
      </c>
      <c r="AB85" s="22">
        <f>SUM(AB82:AB84)*Constants!$H$40</f>
        <v>458857253.17177725</v>
      </c>
      <c r="AC85" s="22">
        <f>SUM(AC82:AC84)*Constants!$H$40</f>
        <v>424877561.62681526</v>
      </c>
      <c r="AD85" s="22">
        <f>SUM(AD82:AD84)*Constants!$H$40</f>
        <v>492248254.72792786</v>
      </c>
      <c r="AE85" s="22">
        <f>SUM(AE82:AE84)*Constants!$H$40</f>
        <v>494518987.94186801</v>
      </c>
      <c r="AF85" s="22">
        <f>SUM(AF82:AF84)*Constants!$H$40</f>
        <v>496175657.15218419</v>
      </c>
      <c r="AG85" s="22">
        <f>SUM(AG82:AG84)*Constants!$H$40</f>
        <v>497441185.15429151</v>
      </c>
      <c r="AH85" s="22">
        <f>SUM(AH82:AH84)*Constants!$H$40</f>
        <v>498304316.15539485</v>
      </c>
      <c r="AI85" s="22">
        <f>SUM(AI82:AI84)*Constants!$H$40</f>
        <v>498847133.29036307</v>
      </c>
      <c r="AJ85" s="22">
        <f>SUM(AJ82:AJ84)*Constants!$H$40</f>
        <v>499655541.15899175</v>
      </c>
      <c r="AK85" s="22">
        <f>SUM(AK82:AK84)*Constants!$H$40</f>
        <v>500348957.36886036</v>
      </c>
      <c r="AL85" s="22">
        <f>SUM(AL82:AL84)*Constants!$H$40</f>
        <v>500935794.52299559</v>
      </c>
      <c r="AM85" s="22">
        <f>SUM(AM82:AM84)*Constants!$H$40</f>
        <v>495766748.6548751</v>
      </c>
      <c r="AN85" s="22">
        <f>SUM(AN82:AN84)*Constants!$H$40</f>
        <v>497260479.33954203</v>
      </c>
      <c r="AO85" s="22">
        <f>SUM(AO82:AO84)*Constants!$H$40</f>
        <v>498671261.82874531</v>
      </c>
      <c r="AP85" s="22">
        <f>SUM(AP82:AP84)*Constants!$H$40</f>
        <v>500073599.47798133</v>
      </c>
      <c r="AQ85" s="22">
        <f>SUM(AQ82:AQ84)*Constants!$H$40</f>
        <v>501405990.0438264</v>
      </c>
      <c r="AR85" s="22">
        <f>SUM(AR82:AR84)*Constants!$H$40</f>
        <v>502775030.02151573</v>
      </c>
      <c r="AS85" s="22">
        <f>SUM(AS82:AS84)*Constants!$H$40</f>
        <v>504376035.34913743</v>
      </c>
      <c r="AT85" s="22">
        <f>SUM(AT82:AT84)*Constants!$H$40</f>
        <v>505934254.43622077</v>
      </c>
      <c r="AU85" s="22">
        <f>SUM(AU82:AU84)*Constants!$H$40</f>
        <v>507539450.43237221</v>
      </c>
      <c r="AV85" s="22">
        <f>SUM(AV82:AV84)*Constants!$H$40</f>
        <v>509168809.29672253</v>
      </c>
      <c r="AW85" s="22">
        <f>SUM(AW82:AW84)*Constants!$H$40</f>
        <v>510825276.37447149</v>
      </c>
      <c r="AX85" s="22">
        <f>SUM(AX82:AX84)*Constants!$H$40</f>
        <v>512776422.57679284</v>
      </c>
      <c r="AY85" s="22">
        <f>SUM(AY82:AY84)*Constants!$H$40</f>
        <v>514597915.71502149</v>
      </c>
      <c r="AZ85" s="22">
        <f>SUM(AZ82:AZ84)*Constants!$H$40</f>
        <v>516579647.07111669</v>
      </c>
      <c r="BA85" s="22">
        <f>SUM(BA82:BA84)*Constants!$H$40</f>
        <v>518652467.11253554</v>
      </c>
      <c r="BB85" s="22">
        <f>SUM(BB82:BB84)*Constants!$H$40</f>
        <v>520817461.3270849</v>
      </c>
      <c r="BC85" s="22">
        <f>SUM(BC82:BC84)*Constants!$H$40</f>
        <v>522994689.56189704</v>
      </c>
      <c r="BD85" s="22">
        <f>SUM(BD82:BD84)*Constants!$H$40</f>
        <v>525210922.89854658</v>
      </c>
      <c r="BE85" s="22">
        <f>SUM(BE82:BE84)*Constants!$H$40</f>
        <v>527407487.95433503</v>
      </c>
      <c r="BF85" s="22">
        <f>SUM(BF82:BF84)*Constants!$H$40</f>
        <v>529639857.89496982</v>
      </c>
      <c r="BG85" s="22">
        <f>SUM(BG82:BG84)*Constants!$H$40</f>
        <v>531951023.24243605</v>
      </c>
      <c r="BH85" s="22">
        <f>SUM(BH82:BH84)*Constants!$H$40</f>
        <v>534297298.85885262</v>
      </c>
      <c r="BI85" s="22">
        <f>SUM(BI82:BI84)*Constants!$H$40</f>
        <v>536681439.26802617</v>
      </c>
      <c r="BJ85" s="22">
        <f>SUM(BJ82:BJ84)*Constants!$H$40</f>
        <v>539093299.41599357</v>
      </c>
      <c r="BK85" s="22">
        <f>SUM(BK82:BK84)*Constants!$H$40</f>
        <v>541541632.50827253</v>
      </c>
      <c r="BL85" s="22">
        <f>SUM(BL82:BL84)*Constants!$H$40</f>
        <v>544072338.99070942</v>
      </c>
      <c r="BM85" s="22">
        <f>SUM(BM82:BM84)*Constants!$H$40</f>
        <v>546655441.20754969</v>
      </c>
      <c r="BN85" s="22">
        <f>SUM(BN82:BN84)*Constants!$H$40</f>
        <v>549286027.14758503</v>
      </c>
      <c r="BO85" s="22">
        <f>SUM(BO82:BO84)*Constants!$H$40</f>
        <v>551872240.26318574</v>
      </c>
      <c r="BP85" s="22">
        <f>SUM(BP82:BP84)*Constants!$H$40</f>
        <v>554509803.53071475</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83" t="s">
        <v>720</v>
      </c>
      <c r="AC87" s="83" t="s">
        <v>720</v>
      </c>
      <c r="AD87" s="45" t="str">
        <f>IF('[4]Baseline emission summary'!AC11*CO2toC*Ggtot&gt;0,'[4]Baseline emission summary'!AC11*CO2toC*Ggtot,"NO")</f>
        <v>NO</v>
      </c>
      <c r="AE87" s="45" t="str">
        <f>IF('[4]Baseline emission summary'!AD11*CO2toC*Ggtot&gt;0,'[4]Baseline emission summary'!AD11*CO2toC*Ggtot,"NO")</f>
        <v>NO</v>
      </c>
      <c r="AF87" s="45" t="str">
        <f>IF('[4]Baseline emission summary'!AE11*CO2toC*Ggtot&gt;0,'[4]Baseline emission summary'!AE11*CO2toC*Ggtot,"NO")</f>
        <v>NO</v>
      </c>
      <c r="AG87" s="45" t="str">
        <f>IF('[4]Baseline emission summary'!AF11*CO2toC*Ggtot&gt;0,'[4]Baseline emission summary'!AF11*CO2toC*Ggtot,"NO")</f>
        <v>NO</v>
      </c>
      <c r="AH87" s="45" t="str">
        <f>IF('[4]Baseline emission summary'!AG11*CO2toC*Ggtot&gt;0,'[4]Baseline emission summary'!AG11*CO2toC*Ggtot,"NO")</f>
        <v>NO</v>
      </c>
      <c r="AI87" s="45" t="str">
        <f>IF('[4]Baseline emission summary'!AH11*CO2toC*Ggtot&gt;0,'[4]Baseline emission summary'!AH11*CO2toC*Ggtot,"NO")</f>
        <v>NO</v>
      </c>
      <c r="AJ87" s="45" t="str">
        <f>IF('[4]Baseline emission summary'!AI11*CO2toC*Ggtot&gt;0,'[4]Baseline emission summary'!AI11*CO2toC*Ggtot,"NO")</f>
        <v>NO</v>
      </c>
      <c r="AK87" s="45" t="str">
        <f>IF('[4]Baseline emission summary'!AJ11*CO2toC*Ggtot&gt;0,'[4]Baseline emission summary'!AJ11*CO2toC*Ggtot,"NO")</f>
        <v>NO</v>
      </c>
      <c r="AL87" s="45" t="str">
        <f>IF('[4]Baseline emission summary'!AK11*CO2toC*Ggtot&gt;0,'[4]Baseline emission summary'!AK11*CO2toC*Ggtot,"NO")</f>
        <v>NO</v>
      </c>
      <c r="AM87" s="45" t="str">
        <f>IF('[4]Baseline emission summary'!AL11*CO2toC*Ggtot&gt;0,'[4]Baseline emission summary'!AL11*CO2toC*Ggtot,"NO")</f>
        <v>NO</v>
      </c>
      <c r="AN87" s="45" t="str">
        <f>IF('[4]Baseline emission summary'!AM11*CO2toC*Ggtot&gt;0,'[4]Baseline emission summary'!AM11*CO2toC*Ggtot,"NO")</f>
        <v>NO</v>
      </c>
      <c r="AO87" s="45" t="str">
        <f>IF('[4]Baseline emission summary'!AN11*CO2toC*Ggtot&gt;0,'[4]Baseline emission summary'!AN11*CO2toC*Ggtot,"NO")</f>
        <v>NO</v>
      </c>
      <c r="AP87" s="45" t="str">
        <f>IF('[4]Baseline emission summary'!AO11*CO2toC*Ggtot&gt;0,'[4]Baseline emission summary'!AO11*CO2toC*Ggtot,"NO")</f>
        <v>NO</v>
      </c>
      <c r="AQ87" s="45" t="str">
        <f>IF('[4]Baseline emission summary'!AP11*CO2toC*Ggtot&gt;0,'[4]Baseline emission summary'!AP11*CO2toC*Ggtot,"NO")</f>
        <v>NO</v>
      </c>
      <c r="AR87" s="45" t="str">
        <f>IF('[4]Baseline emission summary'!AQ11*CO2toC*Ggtot&gt;0,'[4]Baseline emission summary'!AQ11*CO2toC*Ggtot,"NO")</f>
        <v>NO</v>
      </c>
      <c r="AS87" s="45" t="str">
        <f>IF('[4]Baseline emission summary'!AR11*CO2toC*Ggtot&gt;0,'[4]Baseline emission summary'!AR11*CO2toC*Ggtot,"NO")</f>
        <v>NO</v>
      </c>
      <c r="AT87" s="45" t="str">
        <f>IF('[4]Baseline emission summary'!AS11*CO2toC*Ggtot&gt;0,'[4]Baseline emission summary'!AS11*CO2toC*Ggtot,"NO")</f>
        <v>NO</v>
      </c>
      <c r="AU87" s="45" t="str">
        <f>IF('[4]Baseline emission summary'!AT11*CO2toC*Ggtot&gt;0,'[4]Baseline emission summary'!AT11*CO2toC*Ggtot,"NO")</f>
        <v>NO</v>
      </c>
      <c r="AV87" s="45" t="str">
        <f>IF('[4]Baseline emission summary'!AU11*CO2toC*Ggtot&gt;0,'[4]Baseline emission summary'!AU11*CO2toC*Ggtot,"NO")</f>
        <v>NO</v>
      </c>
      <c r="AW87" s="45" t="str">
        <f>IF('[4]Baseline emission summary'!AV11*CO2toC*Ggtot&gt;0,'[4]Baseline emission summary'!AV11*CO2toC*Ggtot,"NO")</f>
        <v>NO</v>
      </c>
      <c r="AX87" s="45" t="str">
        <f>IF('[4]Baseline emission summary'!AW11*CO2toC*Ggtot&gt;0,'[4]Baseline emission summary'!AW11*CO2toC*Ggtot,"NO")</f>
        <v>NO</v>
      </c>
      <c r="AY87" s="45" t="str">
        <f>IF('[4]Baseline emission summary'!AX11*CO2toC*Ggtot&gt;0,'[4]Baseline emission summary'!AX11*CO2toC*Ggtot,"NO")</f>
        <v>NO</v>
      </c>
      <c r="AZ87" s="45" t="str">
        <f>IF('[4]Baseline emission summary'!AY11*CO2toC*Ggtot&gt;0,'[4]Baseline emission summary'!AY11*CO2toC*Ggtot,"NO")</f>
        <v>NO</v>
      </c>
      <c r="BA87" s="45" t="str">
        <f>IF('[4]Baseline emission summary'!AZ11*CO2toC*Ggtot&gt;0,'[4]Baseline emission summary'!AZ11*CO2toC*Ggtot,"NO")</f>
        <v>NO</v>
      </c>
      <c r="BB87" s="45" t="str">
        <f>IF('[4]Baseline emission summary'!BA11*CO2toC*Ggtot&gt;0,'[4]Baseline emission summary'!BA11*CO2toC*Ggtot,"NO")</f>
        <v>NO</v>
      </c>
      <c r="BC87" s="45" t="str">
        <f>IF('[4]Baseline emission summary'!BB11*CO2toC*Ggtot&gt;0,'[4]Baseline emission summary'!BB11*CO2toC*Ggtot,"NO")</f>
        <v>NO</v>
      </c>
      <c r="BD87" s="45" t="str">
        <f>IF('[4]Baseline emission summary'!BC11*CO2toC*Ggtot&gt;0,'[4]Baseline emission summary'!BC11*CO2toC*Ggtot,"NO")</f>
        <v>NO</v>
      </c>
      <c r="BE87" s="45" t="str">
        <f>IF('[4]Baseline emission summary'!BD11*CO2toC*Ggtot&gt;0,'[4]Baseline emission summary'!BD11*CO2toC*Ggtot,"NO")</f>
        <v>NO</v>
      </c>
      <c r="BF87" s="45" t="str">
        <f>IF('[4]Baseline emission summary'!BE11*CO2toC*Ggtot&gt;0,'[4]Baseline emission summary'!BE11*CO2toC*Ggtot,"NO")</f>
        <v>NO</v>
      </c>
      <c r="BG87" s="45" t="str">
        <f>IF('[4]Baseline emission summary'!BF11*CO2toC*Ggtot&gt;0,'[4]Baseline emission summary'!BF11*CO2toC*Ggtot,"NO")</f>
        <v>NO</v>
      </c>
      <c r="BH87" s="45" t="str">
        <f>IF('[4]Baseline emission summary'!BG11*CO2toC*Ggtot&gt;0,'[4]Baseline emission summary'!BG11*CO2toC*Ggtot,"NO")</f>
        <v>NO</v>
      </c>
      <c r="BI87" s="45" t="str">
        <f>IF('[4]Baseline emission summary'!BH11*CO2toC*Ggtot&gt;0,'[4]Baseline emission summary'!BH11*CO2toC*Ggtot,"NO")</f>
        <v>NO</v>
      </c>
      <c r="BJ87" s="45" t="str">
        <f>IF('[4]Baseline emission summary'!BI11*CO2toC*Ggtot&gt;0,'[4]Baseline emission summary'!BI11*CO2toC*Ggtot,"NO")</f>
        <v>NO</v>
      </c>
      <c r="BK87" s="45" t="str">
        <f>IF('[4]Baseline emission summary'!BJ11*CO2toC*Ggtot&gt;0,'[4]Baseline emission summary'!BJ11*CO2toC*Ggtot,"NO")</f>
        <v>NO</v>
      </c>
      <c r="BL87" s="45" t="str">
        <f>IF('[4]Baseline emission summary'!BK11*CO2toC*Ggtot&gt;0,'[4]Baseline emission summary'!BK11*CO2toC*Ggtot,"NO")</f>
        <v>NO</v>
      </c>
      <c r="BM87" s="45" t="str">
        <f>IF('[4]Baseline emission summary'!BL11*CO2toC*Ggtot&gt;0,'[4]Baseline emission summary'!BL11*CO2toC*Ggtot,"NO")</f>
        <v>NO</v>
      </c>
      <c r="BN87" s="45" t="str">
        <f>IF('[4]Baseline emission summary'!BM11*CO2toC*Ggtot&gt;0,'[4]Baseline emission summary'!BM11*CO2toC*Ggtot,"NO")</f>
        <v>NO</v>
      </c>
      <c r="BO87" s="45" t="str">
        <f>IF('[4]Baseline emission summary'!BN11*CO2toC*Ggtot&gt;0,'[4]Baseline emission summary'!BN11*CO2toC*Ggtot,"NO")</f>
        <v>NO</v>
      </c>
      <c r="BP87" s="45" t="str">
        <f>IF('[4]Baseline emission summary'!BO11*CO2toC*Ggtot&gt;0,'[4]Baseline emission summary'!BO11*CO2toC*Ggtot,"NO")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21" t="s">
        <v>720</v>
      </c>
      <c r="AC88" s="21" t="s">
        <v>720</v>
      </c>
      <c r="AD88" s="45" t="str">
        <f>IF('[4]Baseline emission summary'!AC16*CO2toC*Ggtot&gt;0,'[4]Baseline emission summary'!AC16*CO2toC*Ggtot,"NO")</f>
        <v>NO</v>
      </c>
      <c r="AE88" s="45" t="str">
        <f>IF('[4]Baseline emission summary'!AD16*CO2toC*Ggtot&gt;0,'[4]Baseline emission summary'!AD16*CO2toC*Ggtot,"NO")</f>
        <v>NO</v>
      </c>
      <c r="AF88" s="45" t="str">
        <f>IF('[4]Baseline emission summary'!AE16*CO2toC*Ggtot&gt;0,'[4]Baseline emission summary'!AE16*CO2toC*Ggtot,"NO")</f>
        <v>NO</v>
      </c>
      <c r="AG88" s="45" t="str">
        <f>IF('[4]Baseline emission summary'!AF16*CO2toC*Ggtot&gt;0,'[4]Baseline emission summary'!AF16*CO2toC*Ggtot,"NO")</f>
        <v>NO</v>
      </c>
      <c r="AH88" s="45" t="str">
        <f>IF('[4]Baseline emission summary'!AG16*CO2toC*Ggtot&gt;0,'[4]Baseline emission summary'!AG16*CO2toC*Ggtot,"NO")</f>
        <v>NO</v>
      </c>
      <c r="AI88" s="45" t="str">
        <f>IF('[4]Baseline emission summary'!AH16*CO2toC*Ggtot&gt;0,'[4]Baseline emission summary'!AH16*CO2toC*Ggtot,"NO")</f>
        <v>NO</v>
      </c>
      <c r="AJ88" s="45" t="str">
        <f>IF('[4]Baseline emission summary'!AI16*CO2toC*Ggtot&gt;0,'[4]Baseline emission summary'!AI16*CO2toC*Ggtot,"NO")</f>
        <v>NO</v>
      </c>
      <c r="AK88" s="45" t="str">
        <f>IF('[4]Baseline emission summary'!AJ16*CO2toC*Ggtot&gt;0,'[4]Baseline emission summary'!AJ16*CO2toC*Ggtot,"NO")</f>
        <v>NO</v>
      </c>
      <c r="AL88" s="45" t="str">
        <f>IF('[4]Baseline emission summary'!AK16*CO2toC*Ggtot&gt;0,'[4]Baseline emission summary'!AK16*CO2toC*Ggtot,"NO")</f>
        <v>NO</v>
      </c>
      <c r="AM88" s="45" t="str">
        <f>IF('[4]Baseline emission summary'!AL16*CO2toC*Ggtot&gt;0,'[4]Baseline emission summary'!AL16*CO2toC*Ggtot,"NO")</f>
        <v>NO</v>
      </c>
      <c r="AN88" s="45" t="str">
        <f>IF('[4]Baseline emission summary'!AM16*CO2toC*Ggtot&gt;0,'[4]Baseline emission summary'!AM16*CO2toC*Ggtot,"NO")</f>
        <v>NO</v>
      </c>
      <c r="AO88" s="45" t="str">
        <f>IF('[4]Baseline emission summary'!AN16*CO2toC*Ggtot&gt;0,'[4]Baseline emission summary'!AN16*CO2toC*Ggtot,"NO")</f>
        <v>NO</v>
      </c>
      <c r="AP88" s="45" t="str">
        <f>IF('[4]Baseline emission summary'!AO16*CO2toC*Ggtot&gt;0,'[4]Baseline emission summary'!AO16*CO2toC*Ggtot,"NO")</f>
        <v>NO</v>
      </c>
      <c r="AQ88" s="45" t="str">
        <f>IF('[4]Baseline emission summary'!AP16*CO2toC*Ggtot&gt;0,'[4]Baseline emission summary'!AP16*CO2toC*Ggtot,"NO")</f>
        <v>NO</v>
      </c>
      <c r="AR88" s="45" t="str">
        <f>IF('[4]Baseline emission summary'!AQ16*CO2toC*Ggtot&gt;0,'[4]Baseline emission summary'!AQ16*CO2toC*Ggtot,"NO")</f>
        <v>NO</v>
      </c>
      <c r="AS88" s="45" t="str">
        <f>IF('[4]Baseline emission summary'!AR16*CO2toC*Ggtot&gt;0,'[4]Baseline emission summary'!AR16*CO2toC*Ggtot,"NO")</f>
        <v>NO</v>
      </c>
      <c r="AT88" s="45" t="str">
        <f>IF('[4]Baseline emission summary'!AS16*CO2toC*Ggtot&gt;0,'[4]Baseline emission summary'!AS16*CO2toC*Ggtot,"NO")</f>
        <v>NO</v>
      </c>
      <c r="AU88" s="45" t="str">
        <f>IF('[4]Baseline emission summary'!AT16*CO2toC*Ggtot&gt;0,'[4]Baseline emission summary'!AT16*CO2toC*Ggtot,"NO")</f>
        <v>NO</v>
      </c>
      <c r="AV88" s="45" t="str">
        <f>IF('[4]Baseline emission summary'!AU16*CO2toC*Ggtot&gt;0,'[4]Baseline emission summary'!AU16*CO2toC*Ggtot,"NO")</f>
        <v>NO</v>
      </c>
      <c r="AW88" s="45" t="str">
        <f>IF('[4]Baseline emission summary'!AV16*CO2toC*Ggtot&gt;0,'[4]Baseline emission summary'!AV16*CO2toC*Ggtot,"NO")</f>
        <v>NO</v>
      </c>
      <c r="AX88" s="45" t="str">
        <f>IF('[4]Baseline emission summary'!AW16*CO2toC*Ggtot&gt;0,'[4]Baseline emission summary'!AW16*CO2toC*Ggtot,"NO")</f>
        <v>NO</v>
      </c>
      <c r="AY88" s="45" t="str">
        <f>IF('[4]Baseline emission summary'!AX16*CO2toC*Ggtot&gt;0,'[4]Baseline emission summary'!AX16*CO2toC*Ggtot,"NO")</f>
        <v>NO</v>
      </c>
      <c r="AZ88" s="45" t="str">
        <f>IF('[4]Baseline emission summary'!AY16*CO2toC*Ggtot&gt;0,'[4]Baseline emission summary'!AY16*CO2toC*Ggtot,"NO")</f>
        <v>NO</v>
      </c>
      <c r="BA88" s="45" t="str">
        <f>IF('[4]Baseline emission summary'!AZ16*CO2toC*Ggtot&gt;0,'[4]Baseline emission summary'!AZ16*CO2toC*Ggtot,"NO")</f>
        <v>NO</v>
      </c>
      <c r="BB88" s="45" t="str">
        <f>IF('[4]Baseline emission summary'!BA16*CO2toC*Ggtot&gt;0,'[4]Baseline emission summary'!BA16*CO2toC*Ggtot,"NO")</f>
        <v>NO</v>
      </c>
      <c r="BC88" s="45" t="str">
        <f>IF('[4]Baseline emission summary'!BB16*CO2toC*Ggtot&gt;0,'[4]Baseline emission summary'!BB16*CO2toC*Ggtot,"NO")</f>
        <v>NO</v>
      </c>
      <c r="BD88" s="45" t="str">
        <f>IF('[4]Baseline emission summary'!BC16*CO2toC*Ggtot&gt;0,'[4]Baseline emission summary'!BC16*CO2toC*Ggtot,"NO")</f>
        <v>NO</v>
      </c>
      <c r="BE88" s="45" t="str">
        <f>IF('[4]Baseline emission summary'!BD16*CO2toC*Ggtot&gt;0,'[4]Baseline emission summary'!BD16*CO2toC*Ggtot,"NO")</f>
        <v>NO</v>
      </c>
      <c r="BF88" s="45" t="str">
        <f>IF('[4]Baseline emission summary'!BE16*CO2toC*Ggtot&gt;0,'[4]Baseline emission summary'!BE16*CO2toC*Ggtot,"NO")</f>
        <v>NO</v>
      </c>
      <c r="BG88" s="45" t="str">
        <f>IF('[4]Baseline emission summary'!BF16*CO2toC*Ggtot&gt;0,'[4]Baseline emission summary'!BF16*CO2toC*Ggtot,"NO")</f>
        <v>NO</v>
      </c>
      <c r="BH88" s="45" t="str">
        <f>IF('[4]Baseline emission summary'!BG16*CO2toC*Ggtot&gt;0,'[4]Baseline emission summary'!BG16*CO2toC*Ggtot,"NO")</f>
        <v>NO</v>
      </c>
      <c r="BI88" s="45" t="str">
        <f>IF('[4]Baseline emission summary'!BH16*CO2toC*Ggtot&gt;0,'[4]Baseline emission summary'!BH16*CO2toC*Ggtot,"NO")</f>
        <v>NO</v>
      </c>
      <c r="BJ88" s="45" t="str">
        <f>IF('[4]Baseline emission summary'!BI16*CO2toC*Ggtot&gt;0,'[4]Baseline emission summary'!BI16*CO2toC*Ggtot,"NO")</f>
        <v>NO</v>
      </c>
      <c r="BK88" s="45" t="str">
        <f>IF('[4]Baseline emission summary'!BJ16*CO2toC*Ggtot&gt;0,'[4]Baseline emission summary'!BJ16*CO2toC*Ggtot,"NO")</f>
        <v>NO</v>
      </c>
      <c r="BL88" s="45" t="str">
        <f>IF('[4]Baseline emission summary'!BK16*CO2toC*Ggtot&gt;0,'[4]Baseline emission summary'!BK16*CO2toC*Ggtot,"NO")</f>
        <v>NO</v>
      </c>
      <c r="BM88" s="45" t="str">
        <f>IF('[4]Baseline emission summary'!BL16*CO2toC*Ggtot&gt;0,'[4]Baseline emission summary'!BL16*CO2toC*Ggtot,"NO")</f>
        <v>NO</v>
      </c>
      <c r="BN88" s="45" t="str">
        <f>IF('[4]Baseline emission summary'!BM16*CO2toC*Ggtot&gt;0,'[4]Baseline emission summary'!BM16*CO2toC*Ggtot,"NO")</f>
        <v>NO</v>
      </c>
      <c r="BO88" s="45" t="str">
        <f>IF('[4]Baseline emission summary'!BN16*CO2toC*Ggtot&gt;0,'[4]Baseline emission summary'!BN16*CO2toC*Ggtot,"NO")</f>
        <v>NO</v>
      </c>
      <c r="BP88" s="45" t="str">
        <f>IF('[4]Baseline emission summary'!BO16*CO2toC*Ggtot&gt;0,'[4]Baseline emission summary'!BO16*CO2toC*Ggtot,"NO")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t="s">
        <v>720</v>
      </c>
      <c r="J89" s="21" t="s">
        <v>720</v>
      </c>
      <c r="K89" s="21" t="s">
        <v>720</v>
      </c>
      <c r="L89" s="21" t="s">
        <v>720</v>
      </c>
      <c r="M89" s="21" t="s">
        <v>720</v>
      </c>
      <c r="N89" s="21" t="s">
        <v>720</v>
      </c>
      <c r="O89" s="21" t="s">
        <v>720</v>
      </c>
      <c r="P89" s="21" t="s">
        <v>720</v>
      </c>
      <c r="Q89" s="21" t="s">
        <v>720</v>
      </c>
      <c r="R89" s="21" t="s">
        <v>720</v>
      </c>
      <c r="S89" s="21" t="s">
        <v>720</v>
      </c>
      <c r="T89" s="21" t="s">
        <v>720</v>
      </c>
      <c r="U89" s="21" t="s">
        <v>720</v>
      </c>
      <c r="V89" s="21" t="s">
        <v>720</v>
      </c>
      <c r="W89" s="21" t="s">
        <v>720</v>
      </c>
      <c r="X89" s="21" t="s">
        <v>720</v>
      </c>
      <c r="Y89" s="21" t="s">
        <v>720</v>
      </c>
      <c r="Z89" s="21" t="s">
        <v>720</v>
      </c>
      <c r="AA89" s="21" t="s">
        <v>720</v>
      </c>
      <c r="AB89" s="21" t="s">
        <v>720</v>
      </c>
      <c r="AC89" s="21" t="s">
        <v>720</v>
      </c>
      <c r="AD89" s="45" t="str">
        <f>IF('[4]Baseline emission summary'!AC24*CO2toC*Ggtot&gt;0,'[4]Baseline emission summary'!AC24*CO2toC*Ggtot,"NO")</f>
        <v>NO</v>
      </c>
      <c r="AE89" s="45" t="str">
        <f>IF('[4]Baseline emission summary'!AD24*CO2toC*Ggtot&gt;0,'[4]Baseline emission summary'!AD24*CO2toC*Ggtot,"NO")</f>
        <v>NO</v>
      </c>
      <c r="AF89" s="45" t="str">
        <f>IF('[4]Baseline emission summary'!AE24*CO2toC*Ggtot&gt;0,'[4]Baseline emission summary'!AE24*CO2toC*Ggtot,"NO")</f>
        <v>NO</v>
      </c>
      <c r="AG89" s="45" t="str">
        <f>IF('[4]Baseline emission summary'!AF24*CO2toC*Ggtot&gt;0,'[4]Baseline emission summary'!AF24*CO2toC*Ggtot,"NO")</f>
        <v>NO</v>
      </c>
      <c r="AH89" s="45" t="str">
        <f>IF('[4]Baseline emission summary'!AG24*CO2toC*Ggtot&gt;0,'[4]Baseline emission summary'!AG24*CO2toC*Ggtot,"NO")</f>
        <v>NO</v>
      </c>
      <c r="AI89" s="45" t="str">
        <f>IF('[4]Baseline emission summary'!AH24*CO2toC*Ggtot&gt;0,'[4]Baseline emission summary'!AH24*CO2toC*Ggtot,"NO")</f>
        <v>NO</v>
      </c>
      <c r="AJ89" s="45" t="str">
        <f>IF('[4]Baseline emission summary'!AI24*CO2toC*Ggtot&gt;0,'[4]Baseline emission summary'!AI24*CO2toC*Ggtot,"NO")</f>
        <v>NO</v>
      </c>
      <c r="AK89" s="45" t="str">
        <f>IF('[4]Baseline emission summary'!AJ24*CO2toC*Ggtot&gt;0,'[4]Baseline emission summary'!AJ24*CO2toC*Ggtot,"NO")</f>
        <v>NO</v>
      </c>
      <c r="AL89" s="45" t="str">
        <f>IF('[4]Baseline emission summary'!AK24*CO2toC*Ggtot&gt;0,'[4]Baseline emission summary'!AK24*CO2toC*Ggtot,"NO")</f>
        <v>NO</v>
      </c>
      <c r="AM89" s="45" t="str">
        <f>IF('[4]Baseline emission summary'!AL24*CO2toC*Ggtot&gt;0,'[4]Baseline emission summary'!AL24*CO2toC*Ggtot,"NO")</f>
        <v>NO</v>
      </c>
      <c r="AN89" s="45" t="str">
        <f>IF('[4]Baseline emission summary'!AM24*CO2toC*Ggtot&gt;0,'[4]Baseline emission summary'!AM24*CO2toC*Ggtot,"NO")</f>
        <v>NO</v>
      </c>
      <c r="AO89" s="45" t="str">
        <f>IF('[4]Baseline emission summary'!AN24*CO2toC*Ggtot&gt;0,'[4]Baseline emission summary'!AN24*CO2toC*Ggtot,"NO")</f>
        <v>NO</v>
      </c>
      <c r="AP89" s="45" t="str">
        <f>IF('[4]Baseline emission summary'!AO24*CO2toC*Ggtot&gt;0,'[4]Baseline emission summary'!AO24*CO2toC*Ggtot,"NO")</f>
        <v>NO</v>
      </c>
      <c r="AQ89" s="45" t="str">
        <f>IF('[4]Baseline emission summary'!AP24*CO2toC*Ggtot&gt;0,'[4]Baseline emission summary'!AP24*CO2toC*Ggtot,"NO")</f>
        <v>NO</v>
      </c>
      <c r="AR89" s="45" t="str">
        <f>IF('[4]Baseline emission summary'!AQ24*CO2toC*Ggtot&gt;0,'[4]Baseline emission summary'!AQ24*CO2toC*Ggtot,"NO")</f>
        <v>NO</v>
      </c>
      <c r="AS89" s="45" t="str">
        <f>IF('[4]Baseline emission summary'!AR24*CO2toC*Ggtot&gt;0,'[4]Baseline emission summary'!AR24*CO2toC*Ggtot,"NO")</f>
        <v>NO</v>
      </c>
      <c r="AT89" s="45" t="str">
        <f>IF('[4]Baseline emission summary'!AS24*CO2toC*Ggtot&gt;0,'[4]Baseline emission summary'!AS24*CO2toC*Ggtot,"NO")</f>
        <v>NO</v>
      </c>
      <c r="AU89" s="45" t="str">
        <f>IF('[4]Baseline emission summary'!AT24*CO2toC*Ggtot&gt;0,'[4]Baseline emission summary'!AT24*CO2toC*Ggtot,"NO")</f>
        <v>NO</v>
      </c>
      <c r="AV89" s="45" t="str">
        <f>IF('[4]Baseline emission summary'!AU24*CO2toC*Ggtot&gt;0,'[4]Baseline emission summary'!AU24*CO2toC*Ggtot,"NO")</f>
        <v>NO</v>
      </c>
      <c r="AW89" s="45" t="str">
        <f>IF('[4]Baseline emission summary'!AV24*CO2toC*Ggtot&gt;0,'[4]Baseline emission summary'!AV24*CO2toC*Ggtot,"NO")</f>
        <v>NO</v>
      </c>
      <c r="AX89" s="45" t="str">
        <f>IF('[4]Baseline emission summary'!AW24*CO2toC*Ggtot&gt;0,'[4]Baseline emission summary'!AW24*CO2toC*Ggtot,"NO")</f>
        <v>NO</v>
      </c>
      <c r="AY89" s="45" t="str">
        <f>IF('[4]Baseline emission summary'!AX24*CO2toC*Ggtot&gt;0,'[4]Baseline emission summary'!AX24*CO2toC*Ggtot,"NO")</f>
        <v>NO</v>
      </c>
      <c r="AZ89" s="45" t="str">
        <f>IF('[4]Baseline emission summary'!AY24*CO2toC*Ggtot&gt;0,'[4]Baseline emission summary'!AY24*CO2toC*Ggtot,"NO")</f>
        <v>NO</v>
      </c>
      <c r="BA89" s="45" t="str">
        <f>IF('[4]Baseline emission summary'!AZ24*CO2toC*Ggtot&gt;0,'[4]Baseline emission summary'!AZ24*CO2toC*Ggtot,"NO")</f>
        <v>NO</v>
      </c>
      <c r="BB89" s="45" t="str">
        <f>IF('[4]Baseline emission summary'!BA24*CO2toC*Ggtot&gt;0,'[4]Baseline emission summary'!BA24*CO2toC*Ggtot,"NO")</f>
        <v>NO</v>
      </c>
      <c r="BC89" s="45" t="str">
        <f>IF('[4]Baseline emission summary'!BB24*CO2toC*Ggtot&gt;0,'[4]Baseline emission summary'!BB24*CO2toC*Ggtot,"NO")</f>
        <v>NO</v>
      </c>
      <c r="BD89" s="45" t="str">
        <f>IF('[4]Baseline emission summary'!BC24*CO2toC*Ggtot&gt;0,'[4]Baseline emission summary'!BC24*CO2toC*Ggtot,"NO")</f>
        <v>NO</v>
      </c>
      <c r="BE89" s="45" t="str">
        <f>IF('[4]Baseline emission summary'!BD24*CO2toC*Ggtot&gt;0,'[4]Baseline emission summary'!BD24*CO2toC*Ggtot,"NO")</f>
        <v>NO</v>
      </c>
      <c r="BF89" s="45" t="str">
        <f>IF('[4]Baseline emission summary'!BE24*CO2toC*Ggtot&gt;0,'[4]Baseline emission summary'!BE24*CO2toC*Ggtot,"NO")</f>
        <v>NO</v>
      </c>
      <c r="BG89" s="45" t="str">
        <f>IF('[4]Baseline emission summary'!BF24*CO2toC*Ggtot&gt;0,'[4]Baseline emission summary'!BF24*CO2toC*Ggtot,"NO")</f>
        <v>NO</v>
      </c>
      <c r="BH89" s="45" t="str">
        <f>IF('[4]Baseline emission summary'!BG24*CO2toC*Ggtot&gt;0,'[4]Baseline emission summary'!BG24*CO2toC*Ggtot,"NO")</f>
        <v>NO</v>
      </c>
      <c r="BI89" s="45" t="str">
        <f>IF('[4]Baseline emission summary'!BH24*CO2toC*Ggtot&gt;0,'[4]Baseline emission summary'!BH24*CO2toC*Ggtot,"NO")</f>
        <v>NO</v>
      </c>
      <c r="BJ89" s="45" t="str">
        <f>IF('[4]Baseline emission summary'!BI24*CO2toC*Ggtot&gt;0,'[4]Baseline emission summary'!BI24*CO2toC*Ggtot,"NO")</f>
        <v>NO</v>
      </c>
      <c r="BK89" s="45" t="str">
        <f>IF('[4]Baseline emission summary'!BJ24*CO2toC*Ggtot&gt;0,'[4]Baseline emission summary'!BJ24*CO2toC*Ggtot,"NO")</f>
        <v>NO</v>
      </c>
      <c r="BL89" s="45" t="str">
        <f>IF('[4]Baseline emission summary'!BK24*CO2toC*Ggtot&gt;0,'[4]Baseline emission summary'!BK24*CO2toC*Ggtot,"NO")</f>
        <v>NO</v>
      </c>
      <c r="BM89" s="45" t="str">
        <f>IF('[4]Baseline emission summary'!BL24*CO2toC*Ggtot&gt;0,'[4]Baseline emission summary'!BL24*CO2toC*Ggtot,"NO")</f>
        <v>NO</v>
      </c>
      <c r="BN89" s="45" t="str">
        <f>IF('[4]Baseline emission summary'!BM24*CO2toC*Ggtot&gt;0,'[4]Baseline emission summary'!BM24*CO2toC*Ggtot,"NO")</f>
        <v>NO</v>
      </c>
      <c r="BO89" s="45" t="str">
        <f>IF('[4]Baseline emission summary'!BN24*CO2toC*Ggtot&gt;0,'[4]Baseline emission summary'!BN24*CO2toC*Ggtot,"NO")</f>
        <v>NO</v>
      </c>
      <c r="BP89" s="45" t="str">
        <f>IF('[4]Baseline emission summary'!BO24*CO2toC*Ggtot&gt;0,'[4]Baseline emission summary'!BO24*CO2toC*Ggtot,"NO")</f>
        <v>NO</v>
      </c>
      <c r="BQ89" s="82"/>
    </row>
    <row r="90" spans="1:72" x14ac:dyDescent="0.25">
      <c r="C90" t="s">
        <v>60</v>
      </c>
      <c r="D90" t="s">
        <v>103</v>
      </c>
      <c r="F90" t="s">
        <v>719</v>
      </c>
      <c r="H90" s="21" t="s">
        <v>720</v>
      </c>
      <c r="I90" s="21">
        <v>201943.5408761205</v>
      </c>
      <c r="J90" s="21">
        <v>201943.5408761205</v>
      </c>
      <c r="K90" s="21">
        <v>201943.5408761205</v>
      </c>
      <c r="L90" s="21">
        <v>201943.5408761205</v>
      </c>
      <c r="M90" s="21">
        <v>201943.5408761205</v>
      </c>
      <c r="N90" s="21">
        <v>201943.5408761205</v>
      </c>
      <c r="O90" s="21">
        <v>201943.5408761205</v>
      </c>
      <c r="P90" s="21">
        <v>201943.5408761205</v>
      </c>
      <c r="Q90" s="21">
        <v>201943.5408761205</v>
      </c>
      <c r="R90" s="21">
        <v>201943.5408761205</v>
      </c>
      <c r="S90" s="21">
        <v>201943.5408761205</v>
      </c>
      <c r="T90" s="21">
        <v>201943.5408761205</v>
      </c>
      <c r="U90" s="21">
        <v>201943.5408761205</v>
      </c>
      <c r="V90" s="21">
        <v>201943.5408761205</v>
      </c>
      <c r="W90" s="21">
        <v>201943.5408761205</v>
      </c>
      <c r="X90" s="21">
        <v>201943.5408761205</v>
      </c>
      <c r="Y90" s="21">
        <v>201943.5408761205</v>
      </c>
      <c r="Z90" s="21">
        <v>201943.5408761205</v>
      </c>
      <c r="AA90" s="21">
        <v>201943.5408761205</v>
      </c>
      <c r="AB90" s="21">
        <v>201943.5408761205</v>
      </c>
      <c r="AC90" s="21">
        <v>201943.5408761205</v>
      </c>
      <c r="AD90" s="45">
        <f>IF('[4]Baseline emission summary'!AC29*CO2toC*Ggtot&gt;0,'[4]Baseline emission summary'!AC29*CO2toC*Ggtot,"NO")</f>
        <v>331792.50900200556</v>
      </c>
      <c r="AE90" s="45">
        <f>IF('[4]Baseline emission summary'!AD29*CO2toC*Ggtot&gt;0,'[4]Baseline emission summary'!AD29*CO2toC*Ggtot,"NO")</f>
        <v>332894.32235870109</v>
      </c>
      <c r="AF90" s="45">
        <f>IF('[4]Baseline emission summary'!AE29*CO2toC*Ggtot&gt;0,'[4]Baseline emission summary'!AE29*CO2toC*Ggtot,"NO")</f>
        <v>333996.13571539643</v>
      </c>
      <c r="AG90" s="45">
        <f>IF('[4]Baseline emission summary'!AF29*CO2toC*Ggtot&gt;0,'[4]Baseline emission summary'!AF29*CO2toC*Ggtot,"NO")</f>
        <v>335097.94907209178</v>
      </c>
      <c r="AH90" s="45">
        <f>IF('[4]Baseline emission summary'!AG29*CO2toC*Ggtot&gt;0,'[4]Baseline emission summary'!AG29*CO2toC*Ggtot,"NO")</f>
        <v>336199.7624287873</v>
      </c>
      <c r="AI90" s="45">
        <f>IF('[4]Baseline emission summary'!AH29*CO2toC*Ggtot&gt;0,'[4]Baseline emission summary'!AH29*CO2toC*Ggtot,"NO")</f>
        <v>337301.57578548265</v>
      </c>
      <c r="AJ90" s="45">
        <f>IF('[4]Baseline emission summary'!AI29*CO2toC*Ggtot&gt;0,'[4]Baseline emission summary'!AI29*CO2toC*Ggtot,"NO")</f>
        <v>338403.38914217812</v>
      </c>
      <c r="AK90" s="45">
        <f>IF('[4]Baseline emission summary'!AJ29*CO2toC*Ggtot&gt;0,'[4]Baseline emission summary'!AJ29*CO2toC*Ggtot,"NO")</f>
        <v>339505.20249887358</v>
      </c>
      <c r="AL90" s="45">
        <f>IF('[4]Baseline emission summary'!AK29*CO2toC*Ggtot&gt;0,'[4]Baseline emission summary'!AK29*CO2toC*Ggtot,"NO")</f>
        <v>340607.01585556904</v>
      </c>
      <c r="AM90" s="45">
        <f>IF('[4]Baseline emission summary'!AL29*CO2toC*Ggtot&gt;0,'[4]Baseline emission summary'!AL29*CO2toC*Ggtot,"NO")</f>
        <v>341708.82921226451</v>
      </c>
      <c r="AN90" s="45">
        <f>IF('[4]Baseline emission summary'!AM29*CO2toC*Ggtot&gt;0,'[4]Baseline emission summary'!AM29*CO2toC*Ggtot,"NO")</f>
        <v>342810.64256895991</v>
      </c>
      <c r="AO90" s="45">
        <f>IF('[4]Baseline emission summary'!AN29*CO2toC*Ggtot&gt;0,'[4]Baseline emission summary'!AN29*CO2toC*Ggtot,"NO")</f>
        <v>343912.45592565538</v>
      </c>
      <c r="AP90" s="45">
        <f>IF('[4]Baseline emission summary'!AO29*CO2toC*Ggtot&gt;0,'[4]Baseline emission summary'!AO29*CO2toC*Ggtot,"NO")</f>
        <v>345014.26928235084</v>
      </c>
      <c r="AQ90" s="45">
        <f>IF('[4]Baseline emission summary'!AP29*CO2toC*Ggtot&gt;0,'[4]Baseline emission summary'!AP29*CO2toC*Ggtot,"NO")</f>
        <v>346116.08263904607</v>
      </c>
      <c r="AR90" s="45">
        <f>IF('[4]Baseline emission summary'!AQ29*CO2toC*Ggtot&gt;0,'[4]Baseline emission summary'!AQ29*CO2toC*Ggtot,"NO")</f>
        <v>347217.89599574171</v>
      </c>
      <c r="AS90" s="45">
        <f>IF('[4]Baseline emission summary'!AR29*CO2toC*Ggtot&gt;0,'[4]Baseline emission summary'!AR29*CO2toC*Ggtot,"NO")</f>
        <v>348319.70935243717</v>
      </c>
      <c r="AT90" s="45">
        <f>IF('[4]Baseline emission summary'!AS29*CO2toC*Ggtot&gt;0,'[4]Baseline emission summary'!AS29*CO2toC*Ggtot,"NO")</f>
        <v>349421.52270913252</v>
      </c>
      <c r="AU90" s="45">
        <f>IF('[4]Baseline emission summary'!AT29*CO2toC*Ggtot&gt;0,'[4]Baseline emission summary'!AT29*CO2toC*Ggtot,"NO")</f>
        <v>350523.33606582793</v>
      </c>
      <c r="AV90" s="45">
        <f>IF('[4]Baseline emission summary'!AU29*CO2toC*Ggtot&gt;0,'[4]Baseline emission summary'!AU29*CO2toC*Ggtot,"NO")</f>
        <v>351625.14942252339</v>
      </c>
      <c r="AW90" s="45">
        <f>IF('[4]Baseline emission summary'!AV29*CO2toC*Ggtot&gt;0,'[4]Baseline emission summary'!AV29*CO2toC*Ggtot,"NO")</f>
        <v>352726.96277921891</v>
      </c>
      <c r="AX90" s="45">
        <f>IF('[4]Baseline emission summary'!AW29*CO2toC*Ggtot&gt;0,'[4]Baseline emission summary'!AW29*CO2toC*Ggtot,"NO")</f>
        <v>353828.77613591426</v>
      </c>
      <c r="AY90" s="45">
        <f>IF('[4]Baseline emission summary'!AX29*CO2toC*Ggtot&gt;0,'[4]Baseline emission summary'!AX29*CO2toC*Ggtot,"NO")</f>
        <v>354930.58949260972</v>
      </c>
      <c r="AZ90" s="45">
        <f>IF('[4]Baseline emission summary'!AY29*CO2toC*Ggtot&gt;0,'[4]Baseline emission summary'!AY29*CO2toC*Ggtot,"NO")</f>
        <v>356032.40284930513</v>
      </c>
      <c r="BA90" s="45">
        <f>IF('[4]Baseline emission summary'!AZ29*CO2toC*Ggtot&gt;0,'[4]Baseline emission summary'!AZ29*CO2toC*Ggtot,"NO")</f>
        <v>357134.21620600054</v>
      </c>
      <c r="BB90" s="45">
        <f>IF('[4]Baseline emission summary'!BA29*CO2toC*Ggtot&gt;0,'[4]Baseline emission summary'!BA29*CO2toC*Ggtot,"NO")</f>
        <v>358236.02956269606</v>
      </c>
      <c r="BC90" s="45">
        <f>IF('[4]Baseline emission summary'!BB29*CO2toC*Ggtot&gt;0,'[4]Baseline emission summary'!BB29*CO2toC*Ggtot,"NO")</f>
        <v>359337.84291939146</v>
      </c>
      <c r="BD90" s="45">
        <f>IF('[4]Baseline emission summary'!BC29*CO2toC*Ggtot&gt;0,'[4]Baseline emission summary'!BC29*CO2toC*Ggtot,"NO")</f>
        <v>360439.65627608704</v>
      </c>
      <c r="BE90" s="45">
        <f>IF('[4]Baseline emission summary'!BD29*CO2toC*Ggtot&gt;0,'[4]Baseline emission summary'!BD29*CO2toC*Ggtot,"NO")</f>
        <v>361541.46963278239</v>
      </c>
      <c r="BF90" s="45">
        <f>IF('[4]Baseline emission summary'!BE29*CO2toC*Ggtot&gt;0,'[4]Baseline emission summary'!BE29*CO2toC*Ggtot,"NO")</f>
        <v>362643.28298947786</v>
      </c>
      <c r="BG90" s="45">
        <f>IF('[4]Baseline emission summary'!BF29*CO2toC*Ggtot&gt;0,'[4]Baseline emission summary'!BF29*CO2toC*Ggtot,"NO")</f>
        <v>363745.09634617326</v>
      </c>
      <c r="BH90" s="45">
        <f>IF('[4]Baseline emission summary'!BG29*CO2toC*Ggtot&gt;0,'[4]Baseline emission summary'!BG29*CO2toC*Ggtot,"NO")</f>
        <v>364846.90970286861</v>
      </c>
      <c r="BI90" s="45">
        <f>IF('[4]Baseline emission summary'!BH29*CO2toC*Ggtot&gt;0,'[4]Baseline emission summary'!BH29*CO2toC*Ggtot,"NO")</f>
        <v>365948.72305956407</v>
      </c>
      <c r="BJ90" s="45">
        <f>IF('[4]Baseline emission summary'!BI29*CO2toC*Ggtot&gt;0,'[4]Baseline emission summary'!BI29*CO2toC*Ggtot,"NO")</f>
        <v>367050.53641625948</v>
      </c>
      <c r="BK90" s="45">
        <f>IF('[4]Baseline emission summary'!BJ29*CO2toC*Ggtot&gt;0,'[4]Baseline emission summary'!BJ29*CO2toC*Ggtot,"NO")</f>
        <v>368152.34977295506</v>
      </c>
      <c r="BL90" s="45">
        <f>IF('[4]Baseline emission summary'!BK29*CO2toC*Ggtot&gt;0,'[4]Baseline emission summary'!BK29*CO2toC*Ggtot,"NO")</f>
        <v>369254.16312965041</v>
      </c>
      <c r="BM90" s="45">
        <f>IF('[4]Baseline emission summary'!BL29*CO2toC*Ggtot&gt;0,'[4]Baseline emission summary'!BL29*CO2toC*Ggtot,"NO")</f>
        <v>370355.97648634587</v>
      </c>
      <c r="BN90" s="45">
        <f>IF('[4]Baseline emission summary'!BM29*CO2toC*Ggtot&gt;0,'[4]Baseline emission summary'!BM29*CO2toC*Ggtot,"NO")</f>
        <v>371457.78984304133</v>
      </c>
      <c r="BO90" s="45">
        <f>IF('[4]Baseline emission summary'!BN29*CO2toC*Ggtot&gt;0,'[4]Baseline emission summary'!BN29*CO2toC*Ggtot,"NO")</f>
        <v>372559.60319973686</v>
      </c>
      <c r="BP90" s="45">
        <f>IF('[4]Baseline emission summary'!BO29*CO2toC*Ggtot&gt;0,'[4]Baseline emission summary'!BO29*CO2toC*Ggtot,"NO")</f>
        <v>373661.41655643226</v>
      </c>
      <c r="BQ90" s="82"/>
    </row>
    <row r="91" spans="1:72" x14ac:dyDescent="0.25">
      <c r="A91" t="str">
        <f>A87</f>
        <v>3C Aggregated and non-CO2 emissions on land</v>
      </c>
      <c r="B91" t="str">
        <f>B87</f>
        <v>3C4 Direct N2O from managed soils (N2O)</v>
      </c>
      <c r="C91" t="s">
        <v>60</v>
      </c>
      <c r="D91" t="s">
        <v>104</v>
      </c>
      <c r="F91" t="s">
        <v>719</v>
      </c>
      <c r="H91" s="21" t="s">
        <v>720</v>
      </c>
      <c r="I91" s="21">
        <v>4806.5146545713069</v>
      </c>
      <c r="J91" s="21">
        <v>4806.5146545713069</v>
      </c>
      <c r="K91" s="21">
        <v>4806.5146545713069</v>
      </c>
      <c r="L91" s="21">
        <v>4806.5146545713069</v>
      </c>
      <c r="M91" s="21">
        <v>4806.5146545713069</v>
      </c>
      <c r="N91" s="21">
        <v>4806.5146545713069</v>
      </c>
      <c r="O91" s="21">
        <v>4806.5146545713069</v>
      </c>
      <c r="P91" s="21">
        <v>4806.5146545713069</v>
      </c>
      <c r="Q91" s="21">
        <v>4806.5146545713069</v>
      </c>
      <c r="R91" s="21">
        <v>4806.5146545713069</v>
      </c>
      <c r="S91" s="21">
        <v>4806.5146545713069</v>
      </c>
      <c r="T91" s="21">
        <v>4806.5146545713069</v>
      </c>
      <c r="U91" s="21">
        <v>4806.5146545713069</v>
      </c>
      <c r="V91" s="21">
        <v>4806.5146545713069</v>
      </c>
      <c r="W91" s="21">
        <v>4806.5146545713069</v>
      </c>
      <c r="X91" s="21">
        <v>4806.5146545713069</v>
      </c>
      <c r="Y91" s="21">
        <v>4806.5146545713069</v>
      </c>
      <c r="Z91" s="21">
        <v>4806.5146545713069</v>
      </c>
      <c r="AA91" s="21">
        <v>4806.5146545713069</v>
      </c>
      <c r="AB91" s="21">
        <v>4806.5146545713069</v>
      </c>
      <c r="AC91" s="21">
        <v>4806.5146545713069</v>
      </c>
      <c r="AD91" s="45">
        <f>IF('[4]Baseline emission summary'!AC37*CO2toC*Ggtot&gt;0,'[4]Baseline emission summary'!AC37*CO2toC*Ggtot,"NO")</f>
        <v>1321805.834905548</v>
      </c>
      <c r="AE91" s="45">
        <f>IF('[4]Baseline emission summary'!AD37*CO2toC*Ggtot&gt;0,'[4]Baseline emission summary'!AD37*CO2toC*Ggtot,"NO")</f>
        <v>1321805.834905548</v>
      </c>
      <c r="AF91" s="45">
        <f>IF('[4]Baseline emission summary'!AE37*CO2toC*Ggtot&gt;0,'[4]Baseline emission summary'!AE37*CO2toC*Ggtot,"NO")</f>
        <v>1321805.834905548</v>
      </c>
      <c r="AG91" s="45">
        <f>IF('[4]Baseline emission summary'!AF37*CO2toC*Ggtot&gt;0,'[4]Baseline emission summary'!AF37*CO2toC*Ggtot,"NO")</f>
        <v>1321805.834905548</v>
      </c>
      <c r="AH91" s="45">
        <f>IF('[4]Baseline emission summary'!AG37*CO2toC*Ggtot&gt;0,'[4]Baseline emission summary'!AG37*CO2toC*Ggtot,"NO")</f>
        <v>1321805.834905548</v>
      </c>
      <c r="AI91" s="45">
        <f>IF('[4]Baseline emission summary'!AH37*CO2toC*Ggtot&gt;0,'[4]Baseline emission summary'!AH37*CO2toC*Ggtot,"NO")</f>
        <v>1321805.834905548</v>
      </c>
      <c r="AJ91" s="45">
        <f>IF('[4]Baseline emission summary'!AI37*CO2toC*Ggtot&gt;0,'[4]Baseline emission summary'!AI37*CO2toC*Ggtot,"NO")</f>
        <v>1321805.834905548</v>
      </c>
      <c r="AK91" s="45">
        <f>IF('[4]Baseline emission summary'!AJ37*CO2toC*Ggtot&gt;0,'[4]Baseline emission summary'!AJ37*CO2toC*Ggtot,"NO")</f>
        <v>1321805.834905548</v>
      </c>
      <c r="AL91" s="45">
        <f>IF('[4]Baseline emission summary'!AK37*CO2toC*Ggtot&gt;0,'[4]Baseline emission summary'!AK37*CO2toC*Ggtot,"NO")</f>
        <v>1321805.834905548</v>
      </c>
      <c r="AM91" s="45">
        <f>IF('[4]Baseline emission summary'!AL37*CO2toC*Ggtot&gt;0,'[4]Baseline emission summary'!AL37*CO2toC*Ggtot,"NO")</f>
        <v>1321805.834905548</v>
      </c>
      <c r="AN91" s="45">
        <f>IF('[4]Baseline emission summary'!AM37*CO2toC*Ggtot&gt;0,'[4]Baseline emission summary'!AM37*CO2toC*Ggtot,"NO")</f>
        <v>1321805.834905548</v>
      </c>
      <c r="AO91" s="45">
        <f>IF('[4]Baseline emission summary'!AN37*CO2toC*Ggtot&gt;0,'[4]Baseline emission summary'!AN37*CO2toC*Ggtot,"NO")</f>
        <v>1321805.834905548</v>
      </c>
      <c r="AP91" s="45">
        <f>IF('[4]Baseline emission summary'!AO37*CO2toC*Ggtot&gt;0,'[4]Baseline emission summary'!AO37*CO2toC*Ggtot,"NO")</f>
        <v>1321805.834905548</v>
      </c>
      <c r="AQ91" s="45">
        <f>IF('[4]Baseline emission summary'!AP37*CO2toC*Ggtot&gt;0,'[4]Baseline emission summary'!AP37*CO2toC*Ggtot,"NO")</f>
        <v>1321805.834905548</v>
      </c>
      <c r="AR91" s="45">
        <f>IF('[4]Baseline emission summary'!AQ37*CO2toC*Ggtot&gt;0,'[4]Baseline emission summary'!AQ37*CO2toC*Ggtot,"NO")</f>
        <v>1321805.834905548</v>
      </c>
      <c r="AS91" s="45">
        <f>IF('[4]Baseline emission summary'!AR37*CO2toC*Ggtot&gt;0,'[4]Baseline emission summary'!AR37*CO2toC*Ggtot,"NO")</f>
        <v>1321805.834905548</v>
      </c>
      <c r="AT91" s="45">
        <f>IF('[4]Baseline emission summary'!AS37*CO2toC*Ggtot&gt;0,'[4]Baseline emission summary'!AS37*CO2toC*Ggtot,"NO")</f>
        <v>1321805.834905548</v>
      </c>
      <c r="AU91" s="45">
        <f>IF('[4]Baseline emission summary'!AT37*CO2toC*Ggtot&gt;0,'[4]Baseline emission summary'!AT37*CO2toC*Ggtot,"NO")</f>
        <v>1321805.834905548</v>
      </c>
      <c r="AV91" s="45">
        <f>IF('[4]Baseline emission summary'!AU37*CO2toC*Ggtot&gt;0,'[4]Baseline emission summary'!AU37*CO2toC*Ggtot,"NO")</f>
        <v>1321805.834905548</v>
      </c>
      <c r="AW91" s="45">
        <f>IF('[4]Baseline emission summary'!AV37*CO2toC*Ggtot&gt;0,'[4]Baseline emission summary'!AV37*CO2toC*Ggtot,"NO")</f>
        <v>1321805.834905548</v>
      </c>
      <c r="AX91" s="45">
        <f>IF('[4]Baseline emission summary'!AW37*CO2toC*Ggtot&gt;0,'[4]Baseline emission summary'!AW37*CO2toC*Ggtot,"NO")</f>
        <v>1321805.834905548</v>
      </c>
      <c r="AY91" s="45">
        <f>IF('[4]Baseline emission summary'!AX37*CO2toC*Ggtot&gt;0,'[4]Baseline emission summary'!AX37*CO2toC*Ggtot,"NO")</f>
        <v>1321805.834905548</v>
      </c>
      <c r="AZ91" s="45">
        <f>IF('[4]Baseline emission summary'!AY37*CO2toC*Ggtot&gt;0,'[4]Baseline emission summary'!AY37*CO2toC*Ggtot,"NO")</f>
        <v>1321805.834905548</v>
      </c>
      <c r="BA91" s="45">
        <f>IF('[4]Baseline emission summary'!AZ37*CO2toC*Ggtot&gt;0,'[4]Baseline emission summary'!AZ37*CO2toC*Ggtot,"NO")</f>
        <v>1321805.834905548</v>
      </c>
      <c r="BB91" s="45">
        <f>IF('[4]Baseline emission summary'!BA37*CO2toC*Ggtot&gt;0,'[4]Baseline emission summary'!BA37*CO2toC*Ggtot,"NO")</f>
        <v>1321805.834905548</v>
      </c>
      <c r="BC91" s="45">
        <f>IF('[4]Baseline emission summary'!BB37*CO2toC*Ggtot&gt;0,'[4]Baseline emission summary'!BB37*CO2toC*Ggtot,"NO")</f>
        <v>1321805.834905548</v>
      </c>
      <c r="BD91" s="45">
        <f>IF('[4]Baseline emission summary'!BC37*CO2toC*Ggtot&gt;0,'[4]Baseline emission summary'!BC37*CO2toC*Ggtot,"NO")</f>
        <v>1321805.834905548</v>
      </c>
      <c r="BE91" s="45">
        <f>IF('[4]Baseline emission summary'!BD37*CO2toC*Ggtot&gt;0,'[4]Baseline emission summary'!BD37*CO2toC*Ggtot,"NO")</f>
        <v>1321805.834905548</v>
      </c>
      <c r="BF91" s="45">
        <f>IF('[4]Baseline emission summary'!BE37*CO2toC*Ggtot&gt;0,'[4]Baseline emission summary'!BE37*CO2toC*Ggtot,"NO")</f>
        <v>1321805.834905548</v>
      </c>
      <c r="BG91" s="45">
        <f>IF('[4]Baseline emission summary'!BF37*CO2toC*Ggtot&gt;0,'[4]Baseline emission summary'!BF37*CO2toC*Ggtot,"NO")</f>
        <v>1321805.834905548</v>
      </c>
      <c r="BH91" s="45">
        <f>IF('[4]Baseline emission summary'!BG37*CO2toC*Ggtot&gt;0,'[4]Baseline emission summary'!BG37*CO2toC*Ggtot,"NO")</f>
        <v>1321805.834905548</v>
      </c>
      <c r="BI91" s="45">
        <f>IF('[4]Baseline emission summary'!BH37*CO2toC*Ggtot&gt;0,'[4]Baseline emission summary'!BH37*CO2toC*Ggtot,"NO")</f>
        <v>1321805.834905548</v>
      </c>
      <c r="BJ91" s="45">
        <f>IF('[4]Baseline emission summary'!BI37*CO2toC*Ggtot&gt;0,'[4]Baseline emission summary'!BI37*CO2toC*Ggtot,"NO")</f>
        <v>1321805.834905548</v>
      </c>
      <c r="BK91" s="45">
        <f>IF('[4]Baseline emission summary'!BJ37*CO2toC*Ggtot&gt;0,'[4]Baseline emission summary'!BJ37*CO2toC*Ggtot,"NO")</f>
        <v>1321805.834905548</v>
      </c>
      <c r="BL91" s="45">
        <f>IF('[4]Baseline emission summary'!BK37*CO2toC*Ggtot&gt;0,'[4]Baseline emission summary'!BK37*CO2toC*Ggtot,"NO")</f>
        <v>1321805.834905548</v>
      </c>
      <c r="BM91" s="45">
        <f>IF('[4]Baseline emission summary'!BL37*CO2toC*Ggtot&gt;0,'[4]Baseline emission summary'!BL37*CO2toC*Ggtot,"NO")</f>
        <v>1321805.834905548</v>
      </c>
      <c r="BN91" s="45">
        <f>IF('[4]Baseline emission summary'!BM37*CO2toC*Ggtot&gt;0,'[4]Baseline emission summary'!BM37*CO2toC*Ggtot,"NO")</f>
        <v>1321805.834905548</v>
      </c>
      <c r="BO91" s="45">
        <f>IF('[4]Baseline emission summary'!BN37*CO2toC*Ggtot&gt;0,'[4]Baseline emission summary'!BN37*CO2toC*Ggtot,"NO")</f>
        <v>1321805.834905548</v>
      </c>
      <c r="BP91" s="45">
        <f>IF('[4]Baseline emission summary'!BO37*CO2toC*Ggtot&gt;0,'[4]Baseline emission summary'!BO37*CO2toC*Ggtot,"NO")</f>
        <v>1321805.834905548</v>
      </c>
      <c r="BQ91" s="82"/>
    </row>
    <row r="92" spans="1:72" x14ac:dyDescent="0.25">
      <c r="C92" t="s">
        <v>60</v>
      </c>
      <c r="D92" t="s">
        <v>105</v>
      </c>
      <c r="F92" t="s">
        <v>719</v>
      </c>
      <c r="H92" s="21">
        <v>0</v>
      </c>
      <c r="I92" s="21">
        <v>255884.38123831482</v>
      </c>
      <c r="J92" s="21">
        <v>255884.38123831482</v>
      </c>
      <c r="K92" s="21">
        <v>255884.38123831482</v>
      </c>
      <c r="L92" s="21">
        <v>255884.38123831482</v>
      </c>
      <c r="M92" s="21">
        <v>255884.38123831482</v>
      </c>
      <c r="N92" s="21">
        <v>255884.38123831482</v>
      </c>
      <c r="O92" s="21">
        <v>255884.38123831482</v>
      </c>
      <c r="P92" s="21">
        <v>255884.38123831482</v>
      </c>
      <c r="Q92" s="21">
        <v>255884.38123831482</v>
      </c>
      <c r="R92" s="21">
        <v>255884.38123831482</v>
      </c>
      <c r="S92" s="21">
        <v>255884.38123831482</v>
      </c>
      <c r="T92" s="21">
        <v>255884.38123831482</v>
      </c>
      <c r="U92" s="21">
        <v>255884.38123831482</v>
      </c>
      <c r="V92" s="21">
        <v>255884.38123831482</v>
      </c>
      <c r="W92" s="21">
        <v>255884.38123831482</v>
      </c>
      <c r="X92" s="21">
        <v>255884.38123831482</v>
      </c>
      <c r="Y92" s="21">
        <v>255884.38123831482</v>
      </c>
      <c r="Z92" s="21">
        <v>255884.38123831482</v>
      </c>
      <c r="AA92" s="21">
        <v>255884.38123831482</v>
      </c>
      <c r="AB92" s="21">
        <v>255884.38123831482</v>
      </c>
      <c r="AC92" s="21">
        <v>255884.38123831482</v>
      </c>
      <c r="AD92" s="45" t="str">
        <f>IF('[4]Baseline emission summary'!AC42*CO2toC*Ggtot&gt;0,'[4]Baseline emission summary'!AC42*CO2toC*Ggtot,"NO")</f>
        <v>NO</v>
      </c>
      <c r="AE92" s="45" t="str">
        <f>IF('[4]Baseline emission summary'!AD42*CO2toC*Ggtot&gt;0,'[4]Baseline emission summary'!AD42*CO2toC*Ggtot,"NO")</f>
        <v>NO</v>
      </c>
      <c r="AF92" s="45" t="str">
        <f>IF('[4]Baseline emission summary'!AE42*CO2toC*Ggtot&gt;0,'[4]Baseline emission summary'!AE42*CO2toC*Ggtot,"NO")</f>
        <v>NO</v>
      </c>
      <c r="AG92" s="45" t="str">
        <f>IF('[4]Baseline emission summary'!AF42*CO2toC*Ggtot&gt;0,'[4]Baseline emission summary'!AF42*CO2toC*Ggtot,"NO")</f>
        <v>NO</v>
      </c>
      <c r="AH92" s="45" t="str">
        <f>IF('[4]Baseline emission summary'!AG42*CO2toC*Ggtot&gt;0,'[4]Baseline emission summary'!AG42*CO2toC*Ggtot,"NO")</f>
        <v>NO</v>
      </c>
      <c r="AI92" s="45" t="str">
        <f>IF('[4]Baseline emission summary'!AH42*CO2toC*Ggtot&gt;0,'[4]Baseline emission summary'!AH42*CO2toC*Ggtot,"NO")</f>
        <v>NO</v>
      </c>
      <c r="AJ92" s="45" t="str">
        <f>IF('[4]Baseline emission summary'!AI42*CO2toC*Ggtot&gt;0,'[4]Baseline emission summary'!AI42*CO2toC*Ggtot,"NO")</f>
        <v>NO</v>
      </c>
      <c r="AK92" s="45" t="str">
        <f>IF('[4]Baseline emission summary'!AJ42*CO2toC*Ggtot&gt;0,'[4]Baseline emission summary'!AJ42*CO2toC*Ggtot,"NO")</f>
        <v>NO</v>
      </c>
      <c r="AL92" s="45" t="str">
        <f>IF('[4]Baseline emission summary'!AK42*CO2toC*Ggtot&gt;0,'[4]Baseline emission summary'!AK42*CO2toC*Ggtot,"NO")</f>
        <v>NO</v>
      </c>
      <c r="AM92" s="45" t="str">
        <f>IF('[4]Baseline emission summary'!AL42*CO2toC*Ggtot&gt;0,'[4]Baseline emission summary'!AL42*CO2toC*Ggtot,"NO")</f>
        <v>NO</v>
      </c>
      <c r="AN92" s="45" t="str">
        <f>IF('[4]Baseline emission summary'!AM42*CO2toC*Ggtot&gt;0,'[4]Baseline emission summary'!AM42*CO2toC*Ggtot,"NO")</f>
        <v>NO</v>
      </c>
      <c r="AO92" s="45" t="str">
        <f>IF('[4]Baseline emission summary'!AN42*CO2toC*Ggtot&gt;0,'[4]Baseline emission summary'!AN42*CO2toC*Ggtot,"NO")</f>
        <v>NO</v>
      </c>
      <c r="AP92" s="45" t="str">
        <f>IF('[4]Baseline emission summary'!AO42*CO2toC*Ggtot&gt;0,'[4]Baseline emission summary'!AO42*CO2toC*Ggtot,"NO")</f>
        <v>NO</v>
      </c>
      <c r="AQ92" s="45" t="str">
        <f>IF('[4]Baseline emission summary'!AP42*CO2toC*Ggtot&gt;0,'[4]Baseline emission summary'!AP42*CO2toC*Ggtot,"NO")</f>
        <v>NO</v>
      </c>
      <c r="AR92" s="45" t="str">
        <f>IF('[4]Baseline emission summary'!AQ42*CO2toC*Ggtot&gt;0,'[4]Baseline emission summary'!AQ42*CO2toC*Ggtot,"NO")</f>
        <v>NO</v>
      </c>
      <c r="AS92" s="45" t="str">
        <f>IF('[4]Baseline emission summary'!AR42*CO2toC*Ggtot&gt;0,'[4]Baseline emission summary'!AR42*CO2toC*Ggtot,"NO")</f>
        <v>NO</v>
      </c>
      <c r="AT92" s="45" t="str">
        <f>IF('[4]Baseline emission summary'!AS42*CO2toC*Ggtot&gt;0,'[4]Baseline emission summary'!AS42*CO2toC*Ggtot,"NO")</f>
        <v>NO</v>
      </c>
      <c r="AU92" s="45" t="str">
        <f>IF('[4]Baseline emission summary'!AT42*CO2toC*Ggtot&gt;0,'[4]Baseline emission summary'!AT42*CO2toC*Ggtot,"NO")</f>
        <v>NO</v>
      </c>
      <c r="AV92" s="45" t="str">
        <f>IF('[4]Baseline emission summary'!AU42*CO2toC*Ggtot&gt;0,'[4]Baseline emission summary'!AU42*CO2toC*Ggtot,"NO")</f>
        <v>NO</v>
      </c>
      <c r="AW92" s="45" t="str">
        <f>IF('[4]Baseline emission summary'!AV42*CO2toC*Ggtot&gt;0,'[4]Baseline emission summary'!AV42*CO2toC*Ggtot,"NO")</f>
        <v>NO</v>
      </c>
      <c r="AX92" s="45" t="str">
        <f>IF('[4]Baseline emission summary'!AW42*CO2toC*Ggtot&gt;0,'[4]Baseline emission summary'!AW42*CO2toC*Ggtot,"NO")</f>
        <v>NO</v>
      </c>
      <c r="AY92" s="45" t="str">
        <f>IF('[4]Baseline emission summary'!AX42*CO2toC*Ggtot&gt;0,'[4]Baseline emission summary'!AX42*CO2toC*Ggtot,"NO")</f>
        <v>NO</v>
      </c>
      <c r="AZ92" s="45" t="str">
        <f>IF('[4]Baseline emission summary'!AY42*CO2toC*Ggtot&gt;0,'[4]Baseline emission summary'!AY42*CO2toC*Ggtot,"NO")</f>
        <v>NO</v>
      </c>
      <c r="BA92" s="45" t="str">
        <f>IF('[4]Baseline emission summary'!AZ42*CO2toC*Ggtot&gt;0,'[4]Baseline emission summary'!AZ42*CO2toC*Ggtot,"NO")</f>
        <v>NO</v>
      </c>
      <c r="BB92" s="45" t="str">
        <f>IF('[4]Baseline emission summary'!BA42*CO2toC*Ggtot&gt;0,'[4]Baseline emission summary'!BA42*CO2toC*Ggtot,"NO")</f>
        <v>NO</v>
      </c>
      <c r="BC92" s="45" t="str">
        <f>IF('[4]Baseline emission summary'!BB42*CO2toC*Ggtot&gt;0,'[4]Baseline emission summary'!BB42*CO2toC*Ggtot,"NO")</f>
        <v>NO</v>
      </c>
      <c r="BD92" s="45" t="str">
        <f>IF('[4]Baseline emission summary'!BC42*CO2toC*Ggtot&gt;0,'[4]Baseline emission summary'!BC42*CO2toC*Ggtot,"NO")</f>
        <v>NO</v>
      </c>
      <c r="BE92" s="45" t="str">
        <f>IF('[4]Baseline emission summary'!BD42*CO2toC*Ggtot&gt;0,'[4]Baseline emission summary'!BD42*CO2toC*Ggtot,"NO")</f>
        <v>NO</v>
      </c>
      <c r="BF92" s="45" t="str">
        <f>IF('[4]Baseline emission summary'!BE42*CO2toC*Ggtot&gt;0,'[4]Baseline emission summary'!BE42*CO2toC*Ggtot,"NO")</f>
        <v>NO</v>
      </c>
      <c r="BG92" s="45" t="str">
        <f>IF('[4]Baseline emission summary'!BF42*CO2toC*Ggtot&gt;0,'[4]Baseline emission summary'!BF42*CO2toC*Ggtot,"NO")</f>
        <v>NO</v>
      </c>
      <c r="BH92" s="45" t="str">
        <f>IF('[4]Baseline emission summary'!BG42*CO2toC*Ggtot&gt;0,'[4]Baseline emission summary'!BG42*CO2toC*Ggtot,"NO")</f>
        <v>NO</v>
      </c>
      <c r="BI92" s="45" t="str">
        <f>IF('[4]Baseline emission summary'!BH42*CO2toC*Ggtot&gt;0,'[4]Baseline emission summary'!BH42*CO2toC*Ggtot,"NO")</f>
        <v>NO</v>
      </c>
      <c r="BJ92" s="45" t="str">
        <f>IF('[4]Baseline emission summary'!BI42*CO2toC*Ggtot&gt;0,'[4]Baseline emission summary'!BI42*CO2toC*Ggtot,"NO")</f>
        <v>NO</v>
      </c>
      <c r="BK92" s="45" t="str">
        <f>IF('[4]Baseline emission summary'!BJ42*CO2toC*Ggtot&gt;0,'[4]Baseline emission summary'!BJ42*CO2toC*Ggtot,"NO")</f>
        <v>NO</v>
      </c>
      <c r="BL92" s="45" t="str">
        <f>IF('[4]Baseline emission summary'!BK42*CO2toC*Ggtot&gt;0,'[4]Baseline emission summary'!BK42*CO2toC*Ggtot,"NO")</f>
        <v>NO</v>
      </c>
      <c r="BM92" s="45" t="str">
        <f>IF('[4]Baseline emission summary'!BL42*CO2toC*Ggtot&gt;0,'[4]Baseline emission summary'!BL42*CO2toC*Ggtot,"NO")</f>
        <v>NO</v>
      </c>
      <c r="BN92" s="45" t="str">
        <f>IF('[4]Baseline emission summary'!BM42*CO2toC*Ggtot&gt;0,'[4]Baseline emission summary'!BM42*CO2toC*Ggtot,"NO")</f>
        <v>NO</v>
      </c>
      <c r="BO92" s="45" t="str">
        <f>IF('[4]Baseline emission summary'!BN42*CO2toC*Ggtot&gt;0,'[4]Baseline emission summary'!BN42*CO2toC*Ggtot,"NO")</f>
        <v>NO</v>
      </c>
      <c r="BP92" s="45" t="str">
        <f>IF('[4]Baseline emission summary'!BO42*CO2toC*Ggtot&gt;0,'[4]Baseline emission summary'!BO42*CO2toC*Ggtot,"NO")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21" t="s">
        <v>720</v>
      </c>
      <c r="AC93" s="21" t="s">
        <v>720</v>
      </c>
      <c r="AD93" s="21" t="s">
        <v>720</v>
      </c>
      <c r="AE93" s="21" t="s">
        <v>720</v>
      </c>
      <c r="AF93" s="21" t="s">
        <v>720</v>
      </c>
      <c r="AG93" s="21" t="s">
        <v>720</v>
      </c>
      <c r="AH93" s="21" t="s">
        <v>720</v>
      </c>
      <c r="AI93" s="21" t="s">
        <v>720</v>
      </c>
      <c r="AJ93" s="21" t="s">
        <v>720</v>
      </c>
      <c r="AK93" s="21" t="s">
        <v>720</v>
      </c>
      <c r="AL93" s="21" t="s">
        <v>720</v>
      </c>
      <c r="AM93" s="21" t="s">
        <v>720</v>
      </c>
      <c r="AN93" s="21" t="s">
        <v>720</v>
      </c>
      <c r="AO93" s="21" t="s">
        <v>720</v>
      </c>
      <c r="AP93" s="21" t="s">
        <v>720</v>
      </c>
      <c r="AQ93" s="21" t="s">
        <v>720</v>
      </c>
      <c r="AR93" s="21" t="s">
        <v>720</v>
      </c>
      <c r="AS93" s="21" t="s">
        <v>720</v>
      </c>
      <c r="AT93" s="21" t="s">
        <v>720</v>
      </c>
      <c r="AU93" s="21" t="s">
        <v>720</v>
      </c>
      <c r="AV93" s="21" t="s">
        <v>720</v>
      </c>
      <c r="AW93" s="21" t="s">
        <v>720</v>
      </c>
      <c r="AX93" s="21" t="s">
        <v>720</v>
      </c>
      <c r="AY93" s="21" t="s">
        <v>720</v>
      </c>
      <c r="AZ93" s="21" t="s">
        <v>720</v>
      </c>
      <c r="BA93" s="21" t="s">
        <v>720</v>
      </c>
      <c r="BB93" s="21" t="s">
        <v>720</v>
      </c>
      <c r="BC93" s="21" t="s">
        <v>720</v>
      </c>
      <c r="BD93" s="21" t="s">
        <v>720</v>
      </c>
      <c r="BE93" s="21" t="s">
        <v>720</v>
      </c>
      <c r="BF93" s="21" t="s">
        <v>720</v>
      </c>
      <c r="BG93" s="21" t="s">
        <v>720</v>
      </c>
      <c r="BH93" s="21" t="s">
        <v>720</v>
      </c>
      <c r="BI93" s="21" t="s">
        <v>720</v>
      </c>
      <c r="BJ93" s="21" t="s">
        <v>720</v>
      </c>
      <c r="BK93" s="21" t="s">
        <v>720</v>
      </c>
      <c r="BL93" s="21" t="s">
        <v>720</v>
      </c>
      <c r="BM93" s="21" t="s">
        <v>720</v>
      </c>
      <c r="BN93" s="21" t="s">
        <v>720</v>
      </c>
      <c r="BO93" s="21" t="s">
        <v>720</v>
      </c>
      <c r="BP93" s="21" t="s">
        <v>720</v>
      </c>
      <c r="BQ93" s="82"/>
    </row>
    <row r="94" spans="1:72" x14ac:dyDescent="0.25">
      <c r="C94" t="s">
        <v>60</v>
      </c>
      <c r="D94" t="s">
        <v>794</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21" t="s">
        <v>720</v>
      </c>
      <c r="AC94" s="21" t="s">
        <v>720</v>
      </c>
      <c r="AD94" s="21" t="s">
        <v>720</v>
      </c>
      <c r="AE94" s="21" t="s">
        <v>720</v>
      </c>
      <c r="AF94" s="21" t="s">
        <v>720</v>
      </c>
      <c r="AG94" s="21" t="s">
        <v>720</v>
      </c>
      <c r="AH94" s="21" t="s">
        <v>720</v>
      </c>
      <c r="AI94" s="21" t="s">
        <v>720</v>
      </c>
      <c r="AJ94" s="21" t="s">
        <v>720</v>
      </c>
      <c r="AK94" s="21" t="s">
        <v>720</v>
      </c>
      <c r="AL94" s="21" t="s">
        <v>720</v>
      </c>
      <c r="AM94" s="21" t="s">
        <v>720</v>
      </c>
      <c r="AN94" s="21" t="s">
        <v>720</v>
      </c>
      <c r="AO94" s="21" t="s">
        <v>720</v>
      </c>
      <c r="AP94" s="21" t="s">
        <v>720</v>
      </c>
      <c r="AQ94" s="21" t="s">
        <v>720</v>
      </c>
      <c r="AR94" s="21" t="s">
        <v>720</v>
      </c>
      <c r="AS94" s="21" t="s">
        <v>720</v>
      </c>
      <c r="AT94" s="21" t="s">
        <v>720</v>
      </c>
      <c r="AU94" s="21" t="s">
        <v>720</v>
      </c>
      <c r="AV94" s="21" t="s">
        <v>720</v>
      </c>
      <c r="AW94" s="21" t="s">
        <v>720</v>
      </c>
      <c r="AX94" s="21" t="s">
        <v>720</v>
      </c>
      <c r="AY94" s="21" t="s">
        <v>720</v>
      </c>
      <c r="AZ94" s="21" t="s">
        <v>720</v>
      </c>
      <c r="BA94" s="21" t="s">
        <v>720</v>
      </c>
      <c r="BB94" s="21" t="s">
        <v>720</v>
      </c>
      <c r="BC94" s="21" t="s">
        <v>720</v>
      </c>
      <c r="BD94" s="21" t="s">
        <v>720</v>
      </c>
      <c r="BE94" s="21" t="s">
        <v>720</v>
      </c>
      <c r="BF94" s="21" t="s">
        <v>720</v>
      </c>
      <c r="BG94" s="21" t="s">
        <v>720</v>
      </c>
      <c r="BH94" s="21" t="s">
        <v>720</v>
      </c>
      <c r="BI94" s="21" t="s">
        <v>720</v>
      </c>
      <c r="BJ94" s="21" t="s">
        <v>720</v>
      </c>
      <c r="BK94" s="21" t="s">
        <v>720</v>
      </c>
      <c r="BL94" s="21" t="s">
        <v>720</v>
      </c>
      <c r="BM94" s="21" t="s">
        <v>720</v>
      </c>
      <c r="BN94" s="21" t="s">
        <v>720</v>
      </c>
      <c r="BO94" s="21" t="s">
        <v>720</v>
      </c>
      <c r="BP94" s="21" t="s">
        <v>720</v>
      </c>
      <c r="BQ94" s="82"/>
    </row>
    <row r="95" spans="1:72" x14ac:dyDescent="0.25">
      <c r="A95" t="str">
        <f>A87</f>
        <v>3C Aggregated and non-CO2 emissions on land</v>
      </c>
      <c r="B95" t="str">
        <f>B87</f>
        <v>3C4 Direct N2O from managed soils (N2O)</v>
      </c>
      <c r="C95" t="s">
        <v>60</v>
      </c>
      <c r="D95" t="s">
        <v>107</v>
      </c>
      <c r="F95" t="s">
        <v>719</v>
      </c>
      <c r="H95" s="21" t="s">
        <v>720</v>
      </c>
      <c r="I95" s="21">
        <v>407.67139168710514</v>
      </c>
      <c r="J95" s="21">
        <v>407.67139168710514</v>
      </c>
      <c r="K95" s="21">
        <v>407.67139168710514</v>
      </c>
      <c r="L95" s="21">
        <v>407.67139168710514</v>
      </c>
      <c r="M95" s="21">
        <v>407.67139168710514</v>
      </c>
      <c r="N95" s="21">
        <v>407.67139168710514</v>
      </c>
      <c r="O95" s="21">
        <v>407.67139168710514</v>
      </c>
      <c r="P95" s="21">
        <v>407.67139168710514</v>
      </c>
      <c r="Q95" s="21">
        <v>407.67139168710514</v>
      </c>
      <c r="R95" s="21">
        <v>407.67139168710514</v>
      </c>
      <c r="S95" s="21">
        <v>407.67139168710514</v>
      </c>
      <c r="T95" s="21">
        <v>407.67139168710514</v>
      </c>
      <c r="U95" s="21">
        <v>407.67139168710514</v>
      </c>
      <c r="V95" s="21">
        <v>407.67139168710514</v>
      </c>
      <c r="W95" s="21">
        <v>407.67139168710514</v>
      </c>
      <c r="X95" s="21">
        <v>407.67139168710514</v>
      </c>
      <c r="Y95" s="21">
        <v>407.67139168710514</v>
      </c>
      <c r="Z95" s="21">
        <v>407.67139168710514</v>
      </c>
      <c r="AA95" s="21">
        <v>407.67139168710514</v>
      </c>
      <c r="AB95" s="21">
        <v>407.67139168710514</v>
      </c>
      <c r="AC95" s="21">
        <v>407.67139168710514</v>
      </c>
      <c r="AD95" s="45">
        <f>IF('[4]Baseline emission summary'!$G$50*CO2toC*Ggtot&gt;0,'[4]Baseline emission summary'!$G$50*CO2toC*Ggtot,"NO")</f>
        <v>754.23981127258105</v>
      </c>
      <c r="AE95" s="45">
        <f>IF('[4]Baseline emission summary'!$G$50*CO2toC*Ggtot&gt;0,'[4]Baseline emission summary'!$G$50*CO2toC*Ggtot,"NO")</f>
        <v>754.23981127258105</v>
      </c>
      <c r="AF95" s="45">
        <f>IF('[4]Baseline emission summary'!$G$50*CO2toC*Ggtot&gt;0,'[4]Baseline emission summary'!$G$50*CO2toC*Ggtot,"NO")</f>
        <v>754.23981127258105</v>
      </c>
      <c r="AG95" s="45">
        <f>IF('[4]Baseline emission summary'!$G$50*CO2toC*Ggtot&gt;0,'[4]Baseline emission summary'!$G$50*CO2toC*Ggtot,"NO")</f>
        <v>754.23981127258105</v>
      </c>
      <c r="AH95" s="45">
        <f>IF('[4]Baseline emission summary'!$G$50*CO2toC*Ggtot&gt;0,'[4]Baseline emission summary'!$G$50*CO2toC*Ggtot,"NO")</f>
        <v>754.23981127258105</v>
      </c>
      <c r="AI95" s="45">
        <f>IF('[4]Baseline emission summary'!$G$50*CO2toC*Ggtot&gt;0,'[4]Baseline emission summary'!$G$50*CO2toC*Ggtot,"NO")</f>
        <v>754.23981127258105</v>
      </c>
      <c r="AJ95" s="45">
        <f>IF('[4]Baseline emission summary'!$G$50*CO2toC*Ggtot&gt;0,'[4]Baseline emission summary'!$G$50*CO2toC*Ggtot,"NO")</f>
        <v>754.23981127258105</v>
      </c>
      <c r="AK95" s="45">
        <f>IF('[4]Baseline emission summary'!$G$50*CO2toC*Ggtot&gt;0,'[4]Baseline emission summary'!$G$50*CO2toC*Ggtot,"NO")</f>
        <v>754.23981127258105</v>
      </c>
      <c r="AL95" s="45">
        <f>IF('[4]Baseline emission summary'!$G$50*CO2toC*Ggtot&gt;0,'[4]Baseline emission summary'!$G$50*CO2toC*Ggtot,"NO")</f>
        <v>754.23981127258105</v>
      </c>
      <c r="AM95" s="45">
        <f>IF('[4]Baseline emission summary'!$G$50*CO2toC*Ggtot&gt;0,'[4]Baseline emission summary'!$G$50*CO2toC*Ggtot,"NO")</f>
        <v>754.23981127258105</v>
      </c>
      <c r="AN95" s="45">
        <f>IF('[4]Baseline emission summary'!$G$50*CO2toC*Ggtot&gt;0,'[4]Baseline emission summary'!$G$50*CO2toC*Ggtot,"NO")</f>
        <v>754.23981127258105</v>
      </c>
      <c r="AO95" s="45">
        <f>IF('[4]Baseline emission summary'!$G$50*CO2toC*Ggtot&gt;0,'[4]Baseline emission summary'!$G$50*CO2toC*Ggtot,"NO")</f>
        <v>754.23981127258105</v>
      </c>
      <c r="AP95" s="45">
        <f>IF('[4]Baseline emission summary'!$G$50*CO2toC*Ggtot&gt;0,'[4]Baseline emission summary'!$G$50*CO2toC*Ggtot,"NO")</f>
        <v>754.23981127258105</v>
      </c>
      <c r="AQ95" s="45">
        <f>IF('[4]Baseline emission summary'!$G$50*CO2toC*Ggtot&gt;0,'[4]Baseline emission summary'!$G$50*CO2toC*Ggtot,"NO")</f>
        <v>754.23981127258105</v>
      </c>
      <c r="AR95" s="45">
        <f>IF('[4]Baseline emission summary'!$G$50*CO2toC*Ggtot&gt;0,'[4]Baseline emission summary'!$G$50*CO2toC*Ggtot,"NO")</f>
        <v>754.23981127258105</v>
      </c>
      <c r="AS95" s="45">
        <f>IF('[4]Baseline emission summary'!$G$50*CO2toC*Ggtot&gt;0,'[4]Baseline emission summary'!$G$50*CO2toC*Ggtot,"NO")</f>
        <v>754.23981127258105</v>
      </c>
      <c r="AT95" s="45">
        <f>IF('[4]Baseline emission summary'!$G$50*CO2toC*Ggtot&gt;0,'[4]Baseline emission summary'!$G$50*CO2toC*Ggtot,"NO")</f>
        <v>754.23981127258105</v>
      </c>
      <c r="AU95" s="45">
        <f>IF('[4]Baseline emission summary'!$G$50*CO2toC*Ggtot&gt;0,'[4]Baseline emission summary'!$G$50*CO2toC*Ggtot,"NO")</f>
        <v>754.23981127258105</v>
      </c>
      <c r="AV95" s="45">
        <f>IF('[4]Baseline emission summary'!$G$50*CO2toC*Ggtot&gt;0,'[4]Baseline emission summary'!$G$50*CO2toC*Ggtot,"NO")</f>
        <v>754.23981127258105</v>
      </c>
      <c r="AW95" s="45">
        <f>IF('[4]Baseline emission summary'!$G$50*CO2toC*Ggtot&gt;0,'[4]Baseline emission summary'!$G$50*CO2toC*Ggtot,"NO")</f>
        <v>754.23981127258105</v>
      </c>
      <c r="AX95" s="45">
        <f>IF('[4]Baseline emission summary'!$G$50*CO2toC*Ggtot&gt;0,'[4]Baseline emission summary'!$G$50*CO2toC*Ggtot,"NO")</f>
        <v>754.23981127258105</v>
      </c>
      <c r="AY95" s="45">
        <f>IF('[4]Baseline emission summary'!$G$50*CO2toC*Ggtot&gt;0,'[4]Baseline emission summary'!$G$50*CO2toC*Ggtot,"NO")</f>
        <v>754.23981127258105</v>
      </c>
      <c r="AZ95" s="45">
        <f>IF('[4]Baseline emission summary'!$G$50*CO2toC*Ggtot&gt;0,'[4]Baseline emission summary'!$G$50*CO2toC*Ggtot,"NO")</f>
        <v>754.23981127258105</v>
      </c>
      <c r="BA95" s="45">
        <f>IF('[4]Baseline emission summary'!$G$50*CO2toC*Ggtot&gt;0,'[4]Baseline emission summary'!$G$50*CO2toC*Ggtot,"NO")</f>
        <v>754.23981127258105</v>
      </c>
      <c r="BB95" s="45">
        <f>IF('[4]Baseline emission summary'!$G$50*CO2toC*Ggtot&gt;0,'[4]Baseline emission summary'!$G$50*CO2toC*Ggtot,"NO")</f>
        <v>754.23981127258105</v>
      </c>
      <c r="BC95" s="45">
        <f>IF('[4]Baseline emission summary'!$G$50*CO2toC*Ggtot&gt;0,'[4]Baseline emission summary'!$G$50*CO2toC*Ggtot,"NO")</f>
        <v>754.23981127258105</v>
      </c>
      <c r="BD95" s="45">
        <f>IF('[4]Baseline emission summary'!$G$50*CO2toC*Ggtot&gt;0,'[4]Baseline emission summary'!$G$50*CO2toC*Ggtot,"NO")</f>
        <v>754.23981127258105</v>
      </c>
      <c r="BE95" s="45">
        <f>IF('[4]Baseline emission summary'!$G$50*CO2toC*Ggtot&gt;0,'[4]Baseline emission summary'!$G$50*CO2toC*Ggtot,"NO")</f>
        <v>754.23981127258105</v>
      </c>
      <c r="BF95" s="45">
        <f>IF('[4]Baseline emission summary'!$G$50*CO2toC*Ggtot&gt;0,'[4]Baseline emission summary'!$G$50*CO2toC*Ggtot,"NO")</f>
        <v>754.23981127258105</v>
      </c>
      <c r="BG95" s="45">
        <f>IF('[4]Baseline emission summary'!$G$50*CO2toC*Ggtot&gt;0,'[4]Baseline emission summary'!$G$50*CO2toC*Ggtot,"NO")</f>
        <v>754.23981127258105</v>
      </c>
      <c r="BH95" s="45">
        <f>IF('[4]Baseline emission summary'!$G$50*CO2toC*Ggtot&gt;0,'[4]Baseline emission summary'!$G$50*CO2toC*Ggtot,"NO")</f>
        <v>754.23981127258105</v>
      </c>
      <c r="BI95" s="45">
        <f>IF('[4]Baseline emission summary'!$G$50*CO2toC*Ggtot&gt;0,'[4]Baseline emission summary'!$G$50*CO2toC*Ggtot,"NO")</f>
        <v>754.23981127258105</v>
      </c>
      <c r="BJ95" s="45">
        <f>IF('[4]Baseline emission summary'!$G$50*CO2toC*Ggtot&gt;0,'[4]Baseline emission summary'!$G$50*CO2toC*Ggtot,"NO")</f>
        <v>754.23981127258105</v>
      </c>
      <c r="BK95" s="45">
        <f>IF('[4]Baseline emission summary'!$G$50*CO2toC*Ggtot&gt;0,'[4]Baseline emission summary'!$G$50*CO2toC*Ggtot,"NO")</f>
        <v>754.23981127258105</v>
      </c>
      <c r="BL95" s="45">
        <f>IF('[4]Baseline emission summary'!$G$50*CO2toC*Ggtot&gt;0,'[4]Baseline emission summary'!$G$50*CO2toC*Ggtot,"NO")</f>
        <v>754.23981127258105</v>
      </c>
      <c r="BM95" s="45">
        <f>IF('[4]Baseline emission summary'!$G$50*CO2toC*Ggtot&gt;0,'[4]Baseline emission summary'!$G$50*CO2toC*Ggtot,"NO")</f>
        <v>754.23981127258105</v>
      </c>
      <c r="BN95" s="45">
        <f>IF('[4]Baseline emission summary'!$G$50*CO2toC*Ggtot&gt;0,'[4]Baseline emission summary'!$G$50*CO2toC*Ggtot,"NO")</f>
        <v>754.23981127258105</v>
      </c>
      <c r="BO95" s="45">
        <f>IF('[4]Baseline emission summary'!$G$50*CO2toC*Ggtot&gt;0,'[4]Baseline emission summary'!$G$50*CO2toC*Ggtot,"NO")</f>
        <v>754.23981127258105</v>
      </c>
      <c r="BP95" s="45">
        <f>IF('[4]Baseline emission summary'!$G$50*CO2toC*Ggtot&gt;0,'[4]Baseline emission summary'!$G$50*CO2toC*Ggtot,"NO")</f>
        <v>754.23981127258105</v>
      </c>
      <c r="BQ95" s="82"/>
    </row>
    <row r="96" spans="1:72" x14ac:dyDescent="0.25">
      <c r="C96" t="s">
        <v>60</v>
      </c>
      <c r="D96" t="s">
        <v>108</v>
      </c>
      <c r="F96" t="s">
        <v>719</v>
      </c>
      <c r="H96" s="21">
        <v>0</v>
      </c>
      <c r="I96" s="21">
        <v>229513.74484724633</v>
      </c>
      <c r="J96" s="21">
        <v>229513.74484724633</v>
      </c>
      <c r="K96" s="21">
        <v>229513.74484724633</v>
      </c>
      <c r="L96" s="21">
        <v>229513.74484724633</v>
      </c>
      <c r="M96" s="21">
        <v>229513.74484724633</v>
      </c>
      <c r="N96" s="21">
        <v>229513.74484724633</v>
      </c>
      <c r="O96" s="21">
        <v>229513.74484724633</v>
      </c>
      <c r="P96" s="21">
        <v>229513.74484724633</v>
      </c>
      <c r="Q96" s="21">
        <v>229513.74484724633</v>
      </c>
      <c r="R96" s="21">
        <v>229513.74484724633</v>
      </c>
      <c r="S96" s="21">
        <v>229513.74484724633</v>
      </c>
      <c r="T96" s="21">
        <v>229513.74484724633</v>
      </c>
      <c r="U96" s="21">
        <v>229513.74484724633</v>
      </c>
      <c r="V96" s="21">
        <v>229513.74484724633</v>
      </c>
      <c r="W96" s="21">
        <v>229513.74484724633</v>
      </c>
      <c r="X96" s="21">
        <v>229513.74484724633</v>
      </c>
      <c r="Y96" s="21">
        <v>229513.74484724633</v>
      </c>
      <c r="Z96" s="21">
        <v>229513.74484724633</v>
      </c>
      <c r="AA96" s="21">
        <v>229513.74484724633</v>
      </c>
      <c r="AB96" s="21">
        <v>229513.74484724633</v>
      </c>
      <c r="AC96" s="21">
        <v>229513.74484724633</v>
      </c>
      <c r="AD96" s="45">
        <f>IF('[4]Baseline emission summary'!AC55*CO2toC*Ggtot&gt;0,'[4]Baseline emission summary'!AC55*CO2toC*Ggtot,"NO")</f>
        <v>68535.410614285807</v>
      </c>
      <c r="AE96" s="45">
        <f>IF('[4]Baseline emission summary'!AD55*CO2toC*Ggtot&gt;0,'[4]Baseline emission summary'!AD55*CO2toC*Ggtot,"NO")</f>
        <v>68535.410614285807</v>
      </c>
      <c r="AF96" s="45">
        <f>IF('[4]Baseline emission summary'!AE55*CO2toC*Ggtot&gt;0,'[4]Baseline emission summary'!AE55*CO2toC*Ggtot,"NO")</f>
        <v>68535.410614285807</v>
      </c>
      <c r="AG96" s="45">
        <f>IF('[4]Baseline emission summary'!AF55*CO2toC*Ggtot&gt;0,'[4]Baseline emission summary'!AF55*CO2toC*Ggtot,"NO")</f>
        <v>68535.410614285807</v>
      </c>
      <c r="AH96" s="45">
        <f>IF('[4]Baseline emission summary'!AG55*CO2toC*Ggtot&gt;0,'[4]Baseline emission summary'!AG55*CO2toC*Ggtot,"NO")</f>
        <v>68535.410614285807</v>
      </c>
      <c r="AI96" s="45">
        <f>IF('[4]Baseline emission summary'!AH55*CO2toC*Ggtot&gt;0,'[4]Baseline emission summary'!AH55*CO2toC*Ggtot,"NO")</f>
        <v>68535.410614285807</v>
      </c>
      <c r="AJ96" s="45">
        <f>IF('[4]Baseline emission summary'!AI55*CO2toC*Ggtot&gt;0,'[4]Baseline emission summary'!AI55*CO2toC*Ggtot,"NO")</f>
        <v>68535.410614285807</v>
      </c>
      <c r="AK96" s="45">
        <f>IF('[4]Baseline emission summary'!AJ55*CO2toC*Ggtot&gt;0,'[4]Baseline emission summary'!AJ55*CO2toC*Ggtot,"NO")</f>
        <v>68535.410614285807</v>
      </c>
      <c r="AL96" s="45">
        <f>IF('[4]Baseline emission summary'!AK55*CO2toC*Ggtot&gt;0,'[4]Baseline emission summary'!AK55*CO2toC*Ggtot,"NO")</f>
        <v>68535.410614285807</v>
      </c>
      <c r="AM96" s="45">
        <f>IF('[4]Baseline emission summary'!AL55*CO2toC*Ggtot&gt;0,'[4]Baseline emission summary'!AL55*CO2toC*Ggtot,"NO")</f>
        <v>68535.410614285807</v>
      </c>
      <c r="AN96" s="45">
        <f>IF('[4]Baseline emission summary'!AM55*CO2toC*Ggtot&gt;0,'[4]Baseline emission summary'!AM55*CO2toC*Ggtot,"NO")</f>
        <v>68535.410614285807</v>
      </c>
      <c r="AO96" s="45">
        <f>IF('[4]Baseline emission summary'!AN55*CO2toC*Ggtot&gt;0,'[4]Baseline emission summary'!AN55*CO2toC*Ggtot,"NO")</f>
        <v>68535.410614285807</v>
      </c>
      <c r="AP96" s="45">
        <f>IF('[4]Baseline emission summary'!AO55*CO2toC*Ggtot&gt;0,'[4]Baseline emission summary'!AO55*CO2toC*Ggtot,"NO")</f>
        <v>68535.410614285807</v>
      </c>
      <c r="AQ96" s="45">
        <f>IF('[4]Baseline emission summary'!AP55*CO2toC*Ggtot&gt;0,'[4]Baseline emission summary'!AP55*CO2toC*Ggtot,"NO")</f>
        <v>68535.410614285807</v>
      </c>
      <c r="AR96" s="45">
        <f>IF('[4]Baseline emission summary'!AQ55*CO2toC*Ggtot&gt;0,'[4]Baseline emission summary'!AQ55*CO2toC*Ggtot,"NO")</f>
        <v>68535.410614285807</v>
      </c>
      <c r="AS96" s="45">
        <f>IF('[4]Baseline emission summary'!AR55*CO2toC*Ggtot&gt;0,'[4]Baseline emission summary'!AR55*CO2toC*Ggtot,"NO")</f>
        <v>68535.410614285807</v>
      </c>
      <c r="AT96" s="45">
        <f>IF('[4]Baseline emission summary'!AS55*CO2toC*Ggtot&gt;0,'[4]Baseline emission summary'!AS55*CO2toC*Ggtot,"NO")</f>
        <v>68535.410614285807</v>
      </c>
      <c r="AU96" s="45">
        <f>IF('[4]Baseline emission summary'!AT55*CO2toC*Ggtot&gt;0,'[4]Baseline emission summary'!AT55*CO2toC*Ggtot,"NO")</f>
        <v>68535.410614285807</v>
      </c>
      <c r="AV96" s="45">
        <f>IF('[4]Baseline emission summary'!AU55*CO2toC*Ggtot&gt;0,'[4]Baseline emission summary'!AU55*CO2toC*Ggtot,"NO")</f>
        <v>68535.410614285807</v>
      </c>
      <c r="AW96" s="45">
        <f>IF('[4]Baseline emission summary'!AV55*CO2toC*Ggtot&gt;0,'[4]Baseline emission summary'!AV55*CO2toC*Ggtot,"NO")</f>
        <v>68535.410614285807</v>
      </c>
      <c r="AX96" s="45">
        <f>IF('[4]Baseline emission summary'!AW55*CO2toC*Ggtot&gt;0,'[4]Baseline emission summary'!AW55*CO2toC*Ggtot,"NO")</f>
        <v>68535.410614285807</v>
      </c>
      <c r="AY96" s="45">
        <f>IF('[4]Baseline emission summary'!AX55*CO2toC*Ggtot&gt;0,'[4]Baseline emission summary'!AX55*CO2toC*Ggtot,"NO")</f>
        <v>68535.410614285807</v>
      </c>
      <c r="AZ96" s="45">
        <f>IF('[4]Baseline emission summary'!AY55*CO2toC*Ggtot&gt;0,'[4]Baseline emission summary'!AY55*CO2toC*Ggtot,"NO")</f>
        <v>68535.410614285807</v>
      </c>
      <c r="BA96" s="45">
        <f>IF('[4]Baseline emission summary'!AZ55*CO2toC*Ggtot&gt;0,'[4]Baseline emission summary'!AZ55*CO2toC*Ggtot,"NO")</f>
        <v>68535.410614285807</v>
      </c>
      <c r="BB96" s="45">
        <f>IF('[4]Baseline emission summary'!BA55*CO2toC*Ggtot&gt;0,'[4]Baseline emission summary'!BA55*CO2toC*Ggtot,"NO")</f>
        <v>68535.410614285807</v>
      </c>
      <c r="BC96" s="45">
        <f>IF('[4]Baseline emission summary'!BB55*CO2toC*Ggtot&gt;0,'[4]Baseline emission summary'!BB55*CO2toC*Ggtot,"NO")</f>
        <v>68535.410614285807</v>
      </c>
      <c r="BD96" s="45">
        <f>IF('[4]Baseline emission summary'!BC55*CO2toC*Ggtot&gt;0,'[4]Baseline emission summary'!BC55*CO2toC*Ggtot,"NO")</f>
        <v>68535.410614285807</v>
      </c>
      <c r="BE96" s="45">
        <f>IF('[4]Baseline emission summary'!BD55*CO2toC*Ggtot&gt;0,'[4]Baseline emission summary'!BD55*CO2toC*Ggtot,"NO")</f>
        <v>68535.410614285807</v>
      </c>
      <c r="BF96" s="45">
        <f>IF('[4]Baseline emission summary'!BE55*CO2toC*Ggtot&gt;0,'[4]Baseline emission summary'!BE55*CO2toC*Ggtot,"NO")</f>
        <v>68535.410614285807</v>
      </c>
      <c r="BG96" s="45">
        <f>IF('[4]Baseline emission summary'!BF55*CO2toC*Ggtot&gt;0,'[4]Baseline emission summary'!BF55*CO2toC*Ggtot,"NO")</f>
        <v>68535.410614285807</v>
      </c>
      <c r="BH96" s="45">
        <f>IF('[4]Baseline emission summary'!BG55*CO2toC*Ggtot&gt;0,'[4]Baseline emission summary'!BG55*CO2toC*Ggtot,"NO")</f>
        <v>68535.410614285807</v>
      </c>
      <c r="BI96" s="45">
        <f>IF('[4]Baseline emission summary'!BH55*CO2toC*Ggtot&gt;0,'[4]Baseline emission summary'!BH55*CO2toC*Ggtot,"NO")</f>
        <v>68535.410614285807</v>
      </c>
      <c r="BJ96" s="45">
        <f>IF('[4]Baseline emission summary'!BI55*CO2toC*Ggtot&gt;0,'[4]Baseline emission summary'!BI55*CO2toC*Ggtot,"NO")</f>
        <v>68535.410614285807</v>
      </c>
      <c r="BK96" s="45">
        <f>IF('[4]Baseline emission summary'!BJ55*CO2toC*Ggtot&gt;0,'[4]Baseline emission summary'!BJ55*CO2toC*Ggtot,"NO")</f>
        <v>68535.410614285807</v>
      </c>
      <c r="BL96" s="45">
        <f>IF('[4]Baseline emission summary'!BK55*CO2toC*Ggtot&gt;0,'[4]Baseline emission summary'!BK55*CO2toC*Ggtot,"NO")</f>
        <v>68535.410614285807</v>
      </c>
      <c r="BM96" s="45">
        <f>IF('[4]Baseline emission summary'!BL55*CO2toC*Ggtot&gt;0,'[4]Baseline emission summary'!BL55*CO2toC*Ggtot,"NO")</f>
        <v>68535.410614285807</v>
      </c>
      <c r="BN96" s="45">
        <f>IF('[4]Baseline emission summary'!BM55*CO2toC*Ggtot&gt;0,'[4]Baseline emission summary'!BM55*CO2toC*Ggtot,"NO")</f>
        <v>68535.410614285807</v>
      </c>
      <c r="BO96" s="45">
        <f>IF('[4]Baseline emission summary'!BN55*CO2toC*Ggtot&gt;0,'[4]Baseline emission summary'!BN55*CO2toC*Ggtot,"NO")</f>
        <v>68535.410614285807</v>
      </c>
      <c r="BP96" s="45">
        <f>IF('[4]Baseline emission summary'!BO55*CO2toC*Ggtot&gt;0,'[4]Baseline emission summary'!BO55*CO2toC*Ggtot,"NO")</f>
        <v>68535.410614285807</v>
      </c>
      <c r="BQ96" s="82"/>
    </row>
    <row r="97" spans="1:69" x14ac:dyDescent="0.25">
      <c r="A97" t="str">
        <f>A95</f>
        <v>3C Aggregated and non-CO2 emissions on land</v>
      </c>
      <c r="B97" t="str">
        <f>B95</f>
        <v>3C4 Direct N2O from managed soils (N2O)</v>
      </c>
      <c r="C97" t="s">
        <v>60</v>
      </c>
      <c r="D97" t="s">
        <v>110</v>
      </c>
      <c r="F97" t="s">
        <v>719</v>
      </c>
      <c r="H97" s="21" t="str">
        <f>IF('[4]Baseline emission summary'!G63*CO2toC*Ggtot&gt;0,'[4]Baseline emission summary'!G63*CO2toC*Ggtot,"NO")</f>
        <v>NO</v>
      </c>
      <c r="I97" s="21" t="str">
        <f>IF('[4]Baseline emission summary'!H63*CO2toC*Ggtot&gt;0,'[4]Baseline emission summary'!H63*CO2toC*Ggtot,"NO")</f>
        <v>NO</v>
      </c>
      <c r="J97" s="21" t="str">
        <f>IF('[4]Baseline emission summary'!I63*CO2toC*Ggtot&gt;0,'[4]Baseline emission summary'!I63*CO2toC*Ggtot,"NO")</f>
        <v>NO</v>
      </c>
      <c r="K97" s="21" t="str">
        <f>IF('[4]Baseline emission summary'!J63*CO2toC*Ggtot&gt;0,'[4]Baseline emission summary'!J63*CO2toC*Ggtot,"NO")</f>
        <v>NO</v>
      </c>
      <c r="L97" s="21" t="str">
        <f>IF('[4]Baseline emission summary'!K63*CO2toC*Ggtot&gt;0,'[4]Baseline emission summary'!K63*CO2toC*Ggtot,"NO")</f>
        <v>NO</v>
      </c>
      <c r="M97" s="21" t="str">
        <f>IF('[4]Baseline emission summary'!L63*CO2toC*Ggtot&gt;0,'[4]Baseline emission summary'!L63*CO2toC*Ggtot,"NO")</f>
        <v>NO</v>
      </c>
      <c r="N97" s="21" t="str">
        <f>IF('[4]Baseline emission summary'!M63*CO2toC*Ggtot&gt;0,'[4]Baseline emission summary'!M63*CO2toC*Ggtot,"NO")</f>
        <v>NO</v>
      </c>
      <c r="O97" s="21" t="str">
        <f>IF('[4]Baseline emission summary'!N63*CO2toC*Ggtot&gt;0,'[4]Baseline emission summary'!N63*CO2toC*Ggtot,"NO")</f>
        <v>NO</v>
      </c>
      <c r="P97" s="21" t="str">
        <f>IF('[4]Baseline emission summary'!O63*CO2toC*Ggtot&gt;0,'[4]Baseline emission summary'!O63*CO2toC*Ggtot,"NO")</f>
        <v>NO</v>
      </c>
      <c r="Q97" s="21" t="str">
        <f>IF('[4]Baseline emission summary'!P63*CO2toC*Ggtot&gt;0,'[4]Baseline emission summary'!P63*CO2toC*Ggtot,"NO")</f>
        <v>NO</v>
      </c>
      <c r="R97" s="21" t="str">
        <f>IF('[4]Baseline emission summary'!Q63*CO2toC*Ggtot&gt;0,'[4]Baseline emission summary'!Q63*CO2toC*Ggtot,"NO")</f>
        <v>NO</v>
      </c>
      <c r="S97" s="21" t="str">
        <f>IF('[4]Baseline emission summary'!R63*CO2toC*Ggtot&gt;0,'[4]Baseline emission summary'!R63*CO2toC*Ggtot,"NO")</f>
        <v>NO</v>
      </c>
      <c r="T97" s="21" t="str">
        <f>IF('[4]Baseline emission summary'!S63*CO2toC*Ggtot&gt;0,'[4]Baseline emission summary'!S63*CO2toC*Ggtot,"NO")</f>
        <v>NO</v>
      </c>
      <c r="U97" s="21" t="str">
        <f>IF('[4]Baseline emission summary'!T63*CO2toC*Ggtot&gt;0,'[4]Baseline emission summary'!T63*CO2toC*Ggtot,"NO")</f>
        <v>NO</v>
      </c>
      <c r="V97" s="21" t="str">
        <f>IF('[4]Baseline emission summary'!U63*CO2toC*Ggtot&gt;0,'[4]Baseline emission summary'!U63*CO2toC*Ggtot,"NO")</f>
        <v>NO</v>
      </c>
      <c r="W97" s="21" t="str">
        <f>IF('[4]Baseline emission summary'!V63*CO2toC*Ggtot&gt;0,'[4]Baseline emission summary'!V63*CO2toC*Ggtot,"NO")</f>
        <v>NO</v>
      </c>
      <c r="X97" s="21" t="str">
        <f>IF('[4]Baseline emission summary'!W63*CO2toC*Ggtot&gt;0,'[4]Baseline emission summary'!W63*CO2toC*Ggtot,"NO")</f>
        <v>NO</v>
      </c>
      <c r="Y97" s="21" t="str">
        <f>IF('[4]Baseline emission summary'!X63*CO2toC*Ggtot&gt;0,'[4]Baseline emission summary'!X63*CO2toC*Ggtot,"NO")</f>
        <v>NO</v>
      </c>
      <c r="Z97" s="21" t="str">
        <f>IF('[4]Baseline emission summary'!Y63*CO2toC*Ggtot&gt;0,'[4]Baseline emission summary'!Y63*CO2toC*Ggtot,"NO")</f>
        <v>NO</v>
      </c>
      <c r="AA97" s="21" t="str">
        <f>IF('[4]Baseline emission summary'!Z63*CO2toC*Ggtot&gt;0,'[4]Baseline emission summary'!Z63*CO2toC*Ggtot,"NO")</f>
        <v>NO</v>
      </c>
      <c r="AB97" s="21" t="str">
        <f>IF('[4]Baseline emission summary'!AA63*CO2toC*Ggtot&gt;0,'[4]Baseline emission summary'!AA63*CO2toC*Ggtot,"NO")</f>
        <v>NO</v>
      </c>
      <c r="AC97" s="21" t="str">
        <f>IF('[4]Baseline emission summary'!AB63*CO2toC*Ggtot&gt;0,'[4]Baseline emission summary'!AB63*CO2toC*Ggtot,"NO")</f>
        <v>NO</v>
      </c>
      <c r="AD97" s="45" t="str">
        <f>IF('[4]Baseline emission summary'!AC63*CO2toC*Ggtot&gt;0,'[4]Baseline emission summary'!AC63*CO2toC*Ggtot,"NO")</f>
        <v>NO</v>
      </c>
      <c r="AE97" s="45" t="str">
        <f>IF('[4]Baseline emission summary'!AD63*CO2toC*Ggtot&gt;0,'[4]Baseline emission summary'!AD63*CO2toC*Ggtot,"NO")</f>
        <v>NO</v>
      </c>
      <c r="AF97" s="45" t="str">
        <f>IF('[4]Baseline emission summary'!AE63*CO2toC*Ggtot&gt;0,'[4]Baseline emission summary'!AE63*CO2toC*Ggtot,"NO")</f>
        <v>NO</v>
      </c>
      <c r="AG97" s="45" t="str">
        <f>IF('[4]Baseline emission summary'!AF63*CO2toC*Ggtot&gt;0,'[4]Baseline emission summary'!AF63*CO2toC*Ggtot,"NO")</f>
        <v>NO</v>
      </c>
      <c r="AH97" s="45" t="str">
        <f>IF('[4]Baseline emission summary'!AG63*CO2toC*Ggtot&gt;0,'[4]Baseline emission summary'!AG63*CO2toC*Ggtot,"NO")</f>
        <v>NO</v>
      </c>
      <c r="AI97" s="45" t="str">
        <f>IF('[4]Baseline emission summary'!AH63*CO2toC*Ggtot&gt;0,'[4]Baseline emission summary'!AH63*CO2toC*Ggtot,"NO")</f>
        <v>NO</v>
      </c>
      <c r="AJ97" s="45" t="str">
        <f>IF('[4]Baseline emission summary'!AI63*CO2toC*Ggtot&gt;0,'[4]Baseline emission summary'!AI63*CO2toC*Ggtot,"NO")</f>
        <v>NO</v>
      </c>
      <c r="AK97" s="45" t="str">
        <f>IF('[4]Baseline emission summary'!AJ63*CO2toC*Ggtot&gt;0,'[4]Baseline emission summary'!AJ63*CO2toC*Ggtot,"NO")</f>
        <v>NO</v>
      </c>
      <c r="AL97" s="45" t="str">
        <f>IF('[4]Baseline emission summary'!AK63*CO2toC*Ggtot&gt;0,'[4]Baseline emission summary'!AK63*CO2toC*Ggtot,"NO")</f>
        <v>NO</v>
      </c>
      <c r="AM97" s="45" t="str">
        <f>IF('[4]Baseline emission summary'!AL63*CO2toC*Ggtot&gt;0,'[4]Baseline emission summary'!AL63*CO2toC*Ggtot,"NO")</f>
        <v>NO</v>
      </c>
      <c r="AN97" s="45" t="str">
        <f>IF('[4]Baseline emission summary'!AM63*CO2toC*Ggtot&gt;0,'[4]Baseline emission summary'!AM63*CO2toC*Ggtot,"NO")</f>
        <v>NO</v>
      </c>
      <c r="AO97" s="45" t="str">
        <f>IF('[4]Baseline emission summary'!AN63*CO2toC*Ggtot&gt;0,'[4]Baseline emission summary'!AN63*CO2toC*Ggtot,"NO")</f>
        <v>NO</v>
      </c>
      <c r="AP97" s="45" t="str">
        <f>IF('[4]Baseline emission summary'!AO63*CO2toC*Ggtot&gt;0,'[4]Baseline emission summary'!AO63*CO2toC*Ggtot,"NO")</f>
        <v>NO</v>
      </c>
      <c r="AQ97" s="45" t="str">
        <f>IF('[4]Baseline emission summary'!AP63*CO2toC*Ggtot&gt;0,'[4]Baseline emission summary'!AP63*CO2toC*Ggtot,"NO")</f>
        <v>NO</v>
      </c>
      <c r="AR97" s="45" t="str">
        <f>IF('[4]Baseline emission summary'!AQ63*CO2toC*Ggtot&gt;0,'[4]Baseline emission summary'!AQ63*CO2toC*Ggtot,"NO")</f>
        <v>NO</v>
      </c>
      <c r="AS97" s="45" t="str">
        <f>IF('[4]Baseline emission summary'!AR63*CO2toC*Ggtot&gt;0,'[4]Baseline emission summary'!AR63*CO2toC*Ggtot,"NO")</f>
        <v>NO</v>
      </c>
      <c r="AT97" s="45" t="str">
        <f>IF('[4]Baseline emission summary'!AS63*CO2toC*Ggtot&gt;0,'[4]Baseline emission summary'!AS63*CO2toC*Ggtot,"NO")</f>
        <v>NO</v>
      </c>
      <c r="AU97" s="45" t="str">
        <f>IF('[4]Baseline emission summary'!AT63*CO2toC*Ggtot&gt;0,'[4]Baseline emission summary'!AT63*CO2toC*Ggtot,"NO")</f>
        <v>NO</v>
      </c>
      <c r="AV97" s="45" t="str">
        <f>IF('[4]Baseline emission summary'!AU63*CO2toC*Ggtot&gt;0,'[4]Baseline emission summary'!AU63*CO2toC*Ggtot,"NO")</f>
        <v>NO</v>
      </c>
      <c r="AW97" s="45" t="str">
        <f>IF('[4]Baseline emission summary'!AV63*CO2toC*Ggtot&gt;0,'[4]Baseline emission summary'!AV63*CO2toC*Ggtot,"NO")</f>
        <v>NO</v>
      </c>
      <c r="AX97" s="45" t="str">
        <f>IF('[4]Baseline emission summary'!AW63*CO2toC*Ggtot&gt;0,'[4]Baseline emission summary'!AW63*CO2toC*Ggtot,"NO")</f>
        <v>NO</v>
      </c>
      <c r="AY97" s="45" t="str">
        <f>IF('[4]Baseline emission summary'!AX63*CO2toC*Ggtot&gt;0,'[4]Baseline emission summary'!AX63*CO2toC*Ggtot,"NO")</f>
        <v>NO</v>
      </c>
      <c r="AZ97" s="45" t="str">
        <f>IF('[4]Baseline emission summary'!AY63*CO2toC*Ggtot&gt;0,'[4]Baseline emission summary'!AY63*CO2toC*Ggtot,"NO")</f>
        <v>NO</v>
      </c>
      <c r="BA97" s="45" t="str">
        <f>IF('[4]Baseline emission summary'!AZ63*CO2toC*Ggtot&gt;0,'[4]Baseline emission summary'!AZ63*CO2toC*Ggtot,"NO")</f>
        <v>NO</v>
      </c>
      <c r="BB97" s="45" t="str">
        <f>IF('[4]Baseline emission summary'!BA63*CO2toC*Ggtot&gt;0,'[4]Baseline emission summary'!BA63*CO2toC*Ggtot,"NO")</f>
        <v>NO</v>
      </c>
      <c r="BC97" s="45" t="str">
        <f>IF('[4]Baseline emission summary'!BB63*CO2toC*Ggtot&gt;0,'[4]Baseline emission summary'!BB63*CO2toC*Ggtot,"NO")</f>
        <v>NO</v>
      </c>
      <c r="BD97" s="45" t="str">
        <f>IF('[4]Baseline emission summary'!BC63*CO2toC*Ggtot&gt;0,'[4]Baseline emission summary'!BC63*CO2toC*Ggtot,"NO")</f>
        <v>NO</v>
      </c>
      <c r="BE97" s="45" t="str">
        <f>IF('[4]Baseline emission summary'!BD63*CO2toC*Ggtot&gt;0,'[4]Baseline emission summary'!BD63*CO2toC*Ggtot,"NO")</f>
        <v>NO</v>
      </c>
      <c r="BF97" s="45" t="str">
        <f>IF('[4]Baseline emission summary'!BE63*CO2toC*Ggtot&gt;0,'[4]Baseline emission summary'!BE63*CO2toC*Ggtot,"NO")</f>
        <v>NO</v>
      </c>
      <c r="BG97" s="45" t="str">
        <f>IF('[4]Baseline emission summary'!BF63*CO2toC*Ggtot&gt;0,'[4]Baseline emission summary'!BF63*CO2toC*Ggtot,"NO")</f>
        <v>NO</v>
      </c>
      <c r="BH97" s="45" t="str">
        <f>IF('[4]Baseline emission summary'!BG63*CO2toC*Ggtot&gt;0,'[4]Baseline emission summary'!BG63*CO2toC*Ggtot,"NO")</f>
        <v>NO</v>
      </c>
      <c r="BI97" s="45" t="str">
        <f>IF('[4]Baseline emission summary'!BH63*CO2toC*Ggtot&gt;0,'[4]Baseline emission summary'!BH63*CO2toC*Ggtot,"NO")</f>
        <v>NO</v>
      </c>
      <c r="BJ97" s="45" t="str">
        <f>IF('[4]Baseline emission summary'!BI63*CO2toC*Ggtot&gt;0,'[4]Baseline emission summary'!BI63*CO2toC*Ggtot,"NO")</f>
        <v>NO</v>
      </c>
      <c r="BK97" s="45" t="str">
        <f>IF('[4]Baseline emission summary'!BJ63*CO2toC*Ggtot&gt;0,'[4]Baseline emission summary'!BJ63*CO2toC*Ggtot,"NO")</f>
        <v>NO</v>
      </c>
      <c r="BL97" s="45" t="str">
        <f>IF('[4]Baseline emission summary'!BK63*CO2toC*Ggtot&gt;0,'[4]Baseline emission summary'!BK63*CO2toC*Ggtot,"NO")</f>
        <v>NO</v>
      </c>
      <c r="BM97" s="45" t="str">
        <f>IF('[4]Baseline emission summary'!BL63*CO2toC*Ggtot&gt;0,'[4]Baseline emission summary'!BL63*CO2toC*Ggtot,"NO")</f>
        <v>NO</v>
      </c>
      <c r="BN97" s="45" t="str">
        <f>IF('[4]Baseline emission summary'!BM63*CO2toC*Ggtot&gt;0,'[4]Baseline emission summary'!BM63*CO2toC*Ggtot,"NO")</f>
        <v>NO</v>
      </c>
      <c r="BO97" s="45" t="str">
        <f>IF('[4]Baseline emission summary'!BN63*CO2toC*Ggtot&gt;0,'[4]Baseline emission summary'!BN63*CO2toC*Ggtot,"NO")</f>
        <v>NO</v>
      </c>
      <c r="BP97" s="45" t="str">
        <f>IF('[4]Baseline emission summary'!BO63*CO2toC*Ggtot&gt;0,'[4]Baseline emission summary'!BO63*CO2toC*Ggtot,"NO")</f>
        <v>NO</v>
      </c>
      <c r="BQ97" s="82"/>
    </row>
    <row r="98" spans="1:69" x14ac:dyDescent="0.25">
      <c r="C98" t="s">
        <v>60</v>
      </c>
      <c r="D98" t="s">
        <v>795</v>
      </c>
      <c r="F98" t="s">
        <v>719</v>
      </c>
      <c r="H98" s="21">
        <v>0</v>
      </c>
      <c r="I98" s="21">
        <v>3670187.5070967684</v>
      </c>
      <c r="J98" s="21">
        <v>3670187.5070967684</v>
      </c>
      <c r="K98" s="21">
        <v>3670187.5070967684</v>
      </c>
      <c r="L98" s="21">
        <v>3670187.5070967684</v>
      </c>
      <c r="M98" s="21">
        <v>3670187.5070967684</v>
      </c>
      <c r="N98" s="21">
        <v>3670187.5070967684</v>
      </c>
      <c r="O98" s="21">
        <v>3670187.5070967684</v>
      </c>
      <c r="P98" s="21">
        <v>3670187.5070967684</v>
      </c>
      <c r="Q98" s="21">
        <v>3670187.5070967684</v>
      </c>
      <c r="R98" s="21">
        <v>3670187.5070967684</v>
      </c>
      <c r="S98" s="21">
        <v>3670187.5070967684</v>
      </c>
      <c r="T98" s="21">
        <v>3670187.5070967684</v>
      </c>
      <c r="U98" s="21">
        <v>3670187.5070967684</v>
      </c>
      <c r="V98" s="21">
        <v>3670187.5070967684</v>
      </c>
      <c r="W98" s="21">
        <v>3670187.5070967684</v>
      </c>
      <c r="X98" s="21">
        <v>3670187.5070967684</v>
      </c>
      <c r="Y98" s="21">
        <v>3670187.5070967684</v>
      </c>
      <c r="Z98" s="21">
        <v>3670187.5070967684</v>
      </c>
      <c r="AA98" s="21">
        <v>3670187.5070967684</v>
      </c>
      <c r="AB98" s="21">
        <v>3670187.5070967684</v>
      </c>
      <c r="AC98" s="21">
        <v>3670187.5070967684</v>
      </c>
      <c r="AD98" s="45">
        <f>IF('[4]Baseline emission summary'!AC68*CO2toC*Ggtot&gt;0,'[4]Baseline emission summary'!AC68*CO2toC*Ggtot,"NO")</f>
        <v>2928692.0062794536</v>
      </c>
      <c r="AE98" s="45">
        <f>IF('[4]Baseline emission summary'!AD68*CO2toC*Ggtot&gt;0,'[4]Baseline emission summary'!AD68*CO2toC*Ggtot,"NO")</f>
        <v>2928692.0062794536</v>
      </c>
      <c r="AF98" s="45">
        <f>IF('[4]Baseline emission summary'!AE68*CO2toC*Ggtot&gt;0,'[4]Baseline emission summary'!AE68*CO2toC*Ggtot,"NO")</f>
        <v>2928692.0062794536</v>
      </c>
      <c r="AG98" s="45">
        <f>IF('[4]Baseline emission summary'!AF68*CO2toC*Ggtot&gt;0,'[4]Baseline emission summary'!AF68*CO2toC*Ggtot,"NO")</f>
        <v>2928692.0062794536</v>
      </c>
      <c r="AH98" s="45">
        <f>IF('[4]Baseline emission summary'!AG68*CO2toC*Ggtot&gt;0,'[4]Baseline emission summary'!AG68*CO2toC*Ggtot,"NO")</f>
        <v>2928692.0062794536</v>
      </c>
      <c r="AI98" s="45">
        <f>IF('[4]Baseline emission summary'!AH68*CO2toC*Ggtot&gt;0,'[4]Baseline emission summary'!AH68*CO2toC*Ggtot,"NO")</f>
        <v>2928692.0062794536</v>
      </c>
      <c r="AJ98" s="45">
        <f>IF('[4]Baseline emission summary'!AI68*CO2toC*Ggtot&gt;0,'[4]Baseline emission summary'!AI68*CO2toC*Ggtot,"NO")</f>
        <v>2928692.0062794536</v>
      </c>
      <c r="AK98" s="45">
        <f>IF('[4]Baseline emission summary'!AJ68*CO2toC*Ggtot&gt;0,'[4]Baseline emission summary'!AJ68*CO2toC*Ggtot,"NO")</f>
        <v>2928692.0062794536</v>
      </c>
      <c r="AL98" s="45">
        <f>IF('[4]Baseline emission summary'!AK68*CO2toC*Ggtot&gt;0,'[4]Baseline emission summary'!AK68*CO2toC*Ggtot,"NO")</f>
        <v>2928692.0062794536</v>
      </c>
      <c r="AM98" s="45">
        <f>IF('[4]Baseline emission summary'!AL68*CO2toC*Ggtot&gt;0,'[4]Baseline emission summary'!AL68*CO2toC*Ggtot,"NO")</f>
        <v>2928692.0062794536</v>
      </c>
      <c r="AN98" s="45">
        <f>IF('[4]Baseline emission summary'!AM68*CO2toC*Ggtot&gt;0,'[4]Baseline emission summary'!AM68*CO2toC*Ggtot,"NO")</f>
        <v>2928692.0062794536</v>
      </c>
      <c r="AO98" s="45">
        <f>IF('[4]Baseline emission summary'!AN68*CO2toC*Ggtot&gt;0,'[4]Baseline emission summary'!AN68*CO2toC*Ggtot,"NO")</f>
        <v>2928692.0062794536</v>
      </c>
      <c r="AP98" s="45">
        <f>IF('[4]Baseline emission summary'!AO68*CO2toC*Ggtot&gt;0,'[4]Baseline emission summary'!AO68*CO2toC*Ggtot,"NO")</f>
        <v>2928692.0062794536</v>
      </c>
      <c r="AQ98" s="45">
        <f>IF('[4]Baseline emission summary'!AP68*CO2toC*Ggtot&gt;0,'[4]Baseline emission summary'!AP68*CO2toC*Ggtot,"NO")</f>
        <v>2928692.0062794536</v>
      </c>
      <c r="AR98" s="45">
        <f>IF('[4]Baseline emission summary'!AQ68*CO2toC*Ggtot&gt;0,'[4]Baseline emission summary'!AQ68*CO2toC*Ggtot,"NO")</f>
        <v>2928692.0062794536</v>
      </c>
      <c r="AS98" s="45">
        <f>IF('[4]Baseline emission summary'!AR68*CO2toC*Ggtot&gt;0,'[4]Baseline emission summary'!AR68*CO2toC*Ggtot,"NO")</f>
        <v>2928692.0062794536</v>
      </c>
      <c r="AT98" s="45">
        <f>IF('[4]Baseline emission summary'!AS68*CO2toC*Ggtot&gt;0,'[4]Baseline emission summary'!AS68*CO2toC*Ggtot,"NO")</f>
        <v>2928692.0062794536</v>
      </c>
      <c r="AU98" s="45">
        <f>IF('[4]Baseline emission summary'!AT68*CO2toC*Ggtot&gt;0,'[4]Baseline emission summary'!AT68*CO2toC*Ggtot,"NO")</f>
        <v>2928692.0062794536</v>
      </c>
      <c r="AV98" s="45">
        <f>IF('[4]Baseline emission summary'!AU68*CO2toC*Ggtot&gt;0,'[4]Baseline emission summary'!AU68*CO2toC*Ggtot,"NO")</f>
        <v>2928692.0062794536</v>
      </c>
      <c r="AW98" s="45">
        <f>IF('[4]Baseline emission summary'!AV68*CO2toC*Ggtot&gt;0,'[4]Baseline emission summary'!AV68*CO2toC*Ggtot,"NO")</f>
        <v>2928692.0062794536</v>
      </c>
      <c r="AX98" s="45">
        <f>IF('[4]Baseline emission summary'!AW68*CO2toC*Ggtot&gt;0,'[4]Baseline emission summary'!AW68*CO2toC*Ggtot,"NO")</f>
        <v>2928692.0062794536</v>
      </c>
      <c r="AY98" s="45">
        <f>IF('[4]Baseline emission summary'!AX68*CO2toC*Ggtot&gt;0,'[4]Baseline emission summary'!AX68*CO2toC*Ggtot,"NO")</f>
        <v>2928692.0062794536</v>
      </c>
      <c r="AZ98" s="45">
        <f>IF('[4]Baseline emission summary'!AY68*CO2toC*Ggtot&gt;0,'[4]Baseline emission summary'!AY68*CO2toC*Ggtot,"NO")</f>
        <v>2928692.0062794536</v>
      </c>
      <c r="BA98" s="45">
        <f>IF('[4]Baseline emission summary'!AZ68*CO2toC*Ggtot&gt;0,'[4]Baseline emission summary'!AZ68*CO2toC*Ggtot,"NO")</f>
        <v>2928692.0062794536</v>
      </c>
      <c r="BB98" s="45">
        <f>IF('[4]Baseline emission summary'!BA68*CO2toC*Ggtot&gt;0,'[4]Baseline emission summary'!BA68*CO2toC*Ggtot,"NO")</f>
        <v>2928692.0062794536</v>
      </c>
      <c r="BC98" s="45">
        <f>IF('[4]Baseline emission summary'!BB68*CO2toC*Ggtot&gt;0,'[4]Baseline emission summary'!BB68*CO2toC*Ggtot,"NO")</f>
        <v>2928692.0062794536</v>
      </c>
      <c r="BD98" s="45">
        <f>IF('[4]Baseline emission summary'!BC68*CO2toC*Ggtot&gt;0,'[4]Baseline emission summary'!BC68*CO2toC*Ggtot,"NO")</f>
        <v>2928692.0062794536</v>
      </c>
      <c r="BE98" s="45">
        <f>IF('[4]Baseline emission summary'!BD68*CO2toC*Ggtot&gt;0,'[4]Baseline emission summary'!BD68*CO2toC*Ggtot,"NO")</f>
        <v>2928692.0062794536</v>
      </c>
      <c r="BF98" s="45">
        <f>IF('[4]Baseline emission summary'!BE68*CO2toC*Ggtot&gt;0,'[4]Baseline emission summary'!BE68*CO2toC*Ggtot,"NO")</f>
        <v>2928692.0062794536</v>
      </c>
      <c r="BG98" s="45">
        <f>IF('[4]Baseline emission summary'!BF68*CO2toC*Ggtot&gt;0,'[4]Baseline emission summary'!BF68*CO2toC*Ggtot,"NO")</f>
        <v>2928692.0062794536</v>
      </c>
      <c r="BH98" s="45">
        <f>IF('[4]Baseline emission summary'!BG68*CO2toC*Ggtot&gt;0,'[4]Baseline emission summary'!BG68*CO2toC*Ggtot,"NO")</f>
        <v>2928692.0062794536</v>
      </c>
      <c r="BI98" s="45">
        <f>IF('[4]Baseline emission summary'!BH68*CO2toC*Ggtot&gt;0,'[4]Baseline emission summary'!BH68*CO2toC*Ggtot,"NO")</f>
        <v>2928692.0062794536</v>
      </c>
      <c r="BJ98" s="45">
        <f>IF('[4]Baseline emission summary'!BI68*CO2toC*Ggtot&gt;0,'[4]Baseline emission summary'!BI68*CO2toC*Ggtot,"NO")</f>
        <v>2928692.0062794536</v>
      </c>
      <c r="BK98" s="45">
        <f>IF('[4]Baseline emission summary'!BJ68*CO2toC*Ggtot&gt;0,'[4]Baseline emission summary'!BJ68*CO2toC*Ggtot,"NO")</f>
        <v>2928692.0062794536</v>
      </c>
      <c r="BL98" s="45">
        <f>IF('[4]Baseline emission summary'!BK68*CO2toC*Ggtot&gt;0,'[4]Baseline emission summary'!BK68*CO2toC*Ggtot,"NO")</f>
        <v>2928692.0062794536</v>
      </c>
      <c r="BM98" s="45">
        <f>IF('[4]Baseline emission summary'!BL68*CO2toC*Ggtot&gt;0,'[4]Baseline emission summary'!BL68*CO2toC*Ggtot,"NO")</f>
        <v>2928692.0062794536</v>
      </c>
      <c r="BN98" s="45">
        <f>IF('[4]Baseline emission summary'!BM68*CO2toC*Ggtot&gt;0,'[4]Baseline emission summary'!BM68*CO2toC*Ggtot,"NO")</f>
        <v>2928692.0062794536</v>
      </c>
      <c r="BO98" s="45">
        <f>IF('[4]Baseline emission summary'!BN68*CO2toC*Ggtot&gt;0,'[4]Baseline emission summary'!BN68*CO2toC*Ggtot,"NO")</f>
        <v>2928692.0062794536</v>
      </c>
      <c r="BP98" s="45">
        <f>IF('[4]Baseline emission summary'!BO68*CO2toC*Ggtot&gt;0,'[4]Baseline emission summary'!BO68*CO2toC*Ggtot,"NO")</f>
        <v>2928692.0062794536</v>
      </c>
      <c r="BQ98" s="23"/>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900-000005000000}">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 displayEmptyCellsAs="gap" xr2:uid="{00000000-0003-0000-0900-000004000000}">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r2:uid="{00000000-0003-0000-0900-000003000000}">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r2:uid="{00000000-0003-0000-0900-000002000000}">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AO221"/>
  <sheetViews>
    <sheetView workbookViewId="0"/>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753</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61.771690572163472</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771</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T138"/>
  <sheetViews>
    <sheetView workbookViewId="0"/>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181104.56017404376</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1647614.4691212452</v>
      </c>
      <c r="G30" s="22">
        <f t="shared" ref="G30:G34" si="20">F30/SUM($F$29:$F$34)</f>
        <v>0.24158569928464005</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3372697.9232430048</v>
      </c>
      <c r="G31" s="22">
        <f t="shared" si="20"/>
        <v>0.49453048727903298</v>
      </c>
      <c r="H31" s="22">
        <f t="shared" si="18"/>
        <v>36.150178620097307</v>
      </c>
      <c r="J31" t="str">
        <f t="shared" si="13"/>
        <v>Manure management</v>
      </c>
      <c r="K31" t="str">
        <f t="shared" si="14"/>
        <v>CH4</v>
      </c>
      <c r="L31" s="21">
        <v>1.4999999999999999E-2</v>
      </c>
      <c r="M31" t="s">
        <v>144</v>
      </c>
      <c r="N31" s="22">
        <f t="shared" si="2"/>
        <v>7.4179573091854942E-3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903215.00779438682</v>
      </c>
      <c r="G32" s="22">
        <f t="shared" si="20"/>
        <v>0.13243621815166962</v>
      </c>
      <c r="H32" s="22">
        <f t="shared" si="18"/>
        <v>8.2772636344793504</v>
      </c>
      <c r="J32" t="str">
        <f t="shared" si="13"/>
        <v>Manure management</v>
      </c>
      <c r="K32" t="str">
        <f t="shared" si="14"/>
        <v>CH4</v>
      </c>
      <c r="L32" s="21">
        <v>1.2999999999999999E-2</v>
      </c>
      <c r="M32" t="s">
        <v>144</v>
      </c>
      <c r="N32" s="22">
        <f t="shared" si="2"/>
        <v>1.7216708359717049E-3</v>
      </c>
      <c r="P32" t="str">
        <f t="shared" si="15"/>
        <v>Manure management</v>
      </c>
      <c r="Q32" t="str">
        <f t="shared" si="16"/>
        <v>N2O</v>
      </c>
      <c r="R32" s="21">
        <v>48.979350000000004</v>
      </c>
      <c r="S32" t="s">
        <v>311</v>
      </c>
      <c r="T32" s="22">
        <f t="shared" si="3"/>
        <v>6.4866398815269797</v>
      </c>
    </row>
    <row r="33" spans="1:20" x14ac:dyDescent="0.25">
      <c r="A33" s="14" t="s">
        <v>183</v>
      </c>
      <c r="B33" t="str">
        <f t="shared" si="11"/>
        <v>Enteric fermentation</v>
      </c>
      <c r="C33" t="str">
        <f t="shared" si="12"/>
        <v>CH4</v>
      </c>
      <c r="D33" s="21">
        <v>72.599999999999994</v>
      </c>
      <c r="E33" t="s">
        <v>144</v>
      </c>
      <c r="F33" s="21">
        <v>192402.23052057408</v>
      </c>
      <c r="G33" s="22">
        <f t="shared" si="20"/>
        <v>2.8211470750817313E-2</v>
      </c>
      <c r="H33" s="22">
        <f t="shared" si="18"/>
        <v>2.0481527765093368</v>
      </c>
      <c r="J33" t="str">
        <f t="shared" si="13"/>
        <v>Manure management</v>
      </c>
      <c r="K33" t="str">
        <f t="shared" si="14"/>
        <v>CH4</v>
      </c>
      <c r="L33" s="21">
        <v>1.4999999999999999E-2</v>
      </c>
      <c r="M33" t="s">
        <v>144</v>
      </c>
      <c r="N33" s="22">
        <f t="shared" si="2"/>
        <v>4.2317206126225968E-4</v>
      </c>
      <c r="P33" t="str">
        <f t="shared" si="15"/>
        <v>Manure management</v>
      </c>
      <c r="Q33" t="str">
        <f t="shared" si="16"/>
        <v>N2O</v>
      </c>
      <c r="R33" s="21">
        <v>92.209950000000006</v>
      </c>
      <c r="S33" t="s">
        <v>311</v>
      </c>
      <c r="T33" s="22">
        <f t="shared" si="3"/>
        <v>2.6013783073593273</v>
      </c>
    </row>
    <row r="34" spans="1:20" x14ac:dyDescent="0.25">
      <c r="A34" s="14" t="s">
        <v>184</v>
      </c>
      <c r="B34" t="str">
        <f t="shared" si="11"/>
        <v>Enteric fermentation</v>
      </c>
      <c r="C34" t="str">
        <f t="shared" si="12"/>
        <v>CH4</v>
      </c>
      <c r="D34" s="21">
        <v>41.6</v>
      </c>
      <c r="E34" t="s">
        <v>144</v>
      </c>
      <c r="F34" s="21">
        <v>522965.80914674513</v>
      </c>
      <c r="G34" s="22">
        <f t="shared" si="20"/>
        <v>7.6681203687206032E-2</v>
      </c>
      <c r="H34" s="22">
        <f t="shared" si="18"/>
        <v>3.1899380733877711</v>
      </c>
      <c r="J34" t="str">
        <f t="shared" si="13"/>
        <v>Manure management</v>
      </c>
      <c r="K34" t="str">
        <f t="shared" si="14"/>
        <v>CH4</v>
      </c>
      <c r="L34" s="21">
        <v>0.01</v>
      </c>
      <c r="M34" t="s">
        <v>144</v>
      </c>
      <c r="N34" s="22">
        <f t="shared" si="2"/>
        <v>7.6681203687206038E-4</v>
      </c>
      <c r="P34" t="str">
        <f t="shared" si="15"/>
        <v>Manure management</v>
      </c>
      <c r="Q34" t="str">
        <f t="shared" si="16"/>
        <v>N2O</v>
      </c>
      <c r="R34" s="21">
        <v>68.984999999999999</v>
      </c>
      <c r="S34" t="s">
        <v>311</v>
      </c>
      <c r="T34" s="22">
        <f t="shared" si="3"/>
        <v>5.2898528363619084</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BV188"/>
  <sheetViews>
    <sheetView workbookViewId="0"/>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72.328894367903573</v>
      </c>
      <c r="AE4" s="28">
        <f>IF(('Activity data'!AE5*EF!$H4)*kgtoGg=0,"NO",('Activity data'!AE5*EF!$H4)*kgtoGg)</f>
        <v>72.815002632370209</v>
      </c>
      <c r="AF4" s="28">
        <f>IF(('Activity data'!AF5*EF!$H4)*kgtoGg=0,"NO",('Activity data'!AF5*EF!$H4)*kgtoGg)</f>
        <v>73.168642406680988</v>
      </c>
      <c r="AG4" s="28">
        <f>IF(('Activity data'!AG5*EF!$H4)*kgtoGg=0,"NO",('Activity data'!AG5*EF!$H4)*kgtoGg)</f>
        <v>73.378714925039944</v>
      </c>
      <c r="AH4" s="28">
        <f>IF(('Activity data'!AH5*EF!$H4)*kgtoGg=0,"NO",('Activity data'!AH5*EF!$H4)*kgtoGg)</f>
        <v>73.479481600010274</v>
      </c>
      <c r="AI4" s="28">
        <f>IF(('Activity data'!AI5*EF!$H4)*kgtoGg=0,"NO",('Activity data'!AI5*EF!$H4)*kgtoGg)</f>
        <v>73.735302989563692</v>
      </c>
      <c r="AJ4" s="28">
        <f>IF(('Activity data'!AJ5*EF!$H4)*kgtoGg=0,"NO",('Activity data'!AJ5*EF!$H4)*kgtoGg)</f>
        <v>73.961732946393937</v>
      </c>
      <c r="AK4" s="28">
        <f>IF(('Activity data'!AK5*EF!$H4)*kgtoGg=0,"NO",('Activity data'!AK5*EF!$H4)*kgtoGg)</f>
        <v>74.161994301955374</v>
      </c>
      <c r="AL4" s="28">
        <f>IF(('Activity data'!AL5*EF!$H4)*kgtoGg=0,"NO",('Activity data'!AL5*EF!$H4)*kgtoGg)</f>
        <v>71.834558190652928</v>
      </c>
      <c r="AM4" s="28">
        <f>IF(('Activity data'!AM5*EF!$H4)*kgtoGg=0,"NO",('Activity data'!AM5*EF!$H4)*kgtoGg)</f>
        <v>72.346706693991464</v>
      </c>
      <c r="AN4" s="28">
        <f>IF(('Activity data'!AN5*EF!$H4)*kgtoGg=0,"NO",('Activity data'!AN5*EF!$H4)*kgtoGg)</f>
        <v>72.842653902350264</v>
      </c>
      <c r="AO4" s="28">
        <f>IF(('Activity data'!AO5*EF!$H4)*kgtoGg=0,"NO",('Activity data'!AO5*EF!$H4)*kgtoGg)</f>
        <v>73.354304943700001</v>
      </c>
      <c r="AP4" s="28">
        <f>IF(('Activity data'!AP5*EF!$H4)*kgtoGg=0,"NO",('Activity data'!AP5*EF!$H4)*kgtoGg)</f>
        <v>73.852959549746629</v>
      </c>
      <c r="AQ4" s="28">
        <f>IF(('Activity data'!AQ5*EF!$H4)*kgtoGg=0,"NO",('Activity data'!AQ5*EF!$H4)*kgtoGg)</f>
        <v>74.385106167708543</v>
      </c>
      <c r="AR4" s="28">
        <f>IF(('Activity data'!AR5*EF!$H4)*kgtoGg=0,"NO",('Activity data'!AR5*EF!$H4)*kgtoGg)</f>
        <v>74.995791522120186</v>
      </c>
      <c r="AS4" s="28">
        <f>IF(('Activity data'!AS5*EF!$H4)*kgtoGg=0,"NO",('Activity data'!AS5*EF!$H4)*kgtoGg)</f>
        <v>75.605390588822004</v>
      </c>
      <c r="AT4" s="28">
        <f>IF(('Activity data'!AT5*EF!$H4)*kgtoGg=0,"NO",('Activity data'!AT5*EF!$H4)*kgtoGg)</f>
        <v>76.253945460181342</v>
      </c>
      <c r="AU4" s="28">
        <f>IF(('Activity data'!AU5*EF!$H4)*kgtoGg=0,"NO",('Activity data'!AU5*EF!$H4)*kgtoGg)</f>
        <v>76.932015948628873</v>
      </c>
      <c r="AV4" s="28">
        <f>IF(('Activity data'!AV5*EF!$H4)*kgtoGg=0,"NO",('Activity data'!AV5*EF!$H4)*kgtoGg)</f>
        <v>77.640811620875496</v>
      </c>
      <c r="AW4" s="28">
        <f>IF(('Activity data'!AW5*EF!$H4)*kgtoGg=0,"NO",('Activity data'!AW5*EF!$H4)*kgtoGg)</f>
        <v>78.476082914372626</v>
      </c>
      <c r="AX4" s="28">
        <f>IF(('Activity data'!AX5*EF!$H4)*kgtoGg=0,"NO",('Activity data'!AX5*EF!$H4)*kgtoGg)</f>
        <v>79.269044187145141</v>
      </c>
      <c r="AY4" s="28">
        <f>IF(('Activity data'!AY5*EF!$H4)*kgtoGg=0,"NO",('Activity data'!AY5*EF!$H4)*kgtoGg)</f>
        <v>80.162412310845895</v>
      </c>
      <c r="AZ4" s="28">
        <f>IF(('Activity data'!AZ5*EF!$H4)*kgtoGg=0,"NO",('Activity data'!AZ5*EF!$H4)*kgtoGg)</f>
        <v>81.125695525690034</v>
      </c>
      <c r="BA4" s="28">
        <f>IF(('Activity data'!BA5*EF!$H4)*kgtoGg=0,"NO",('Activity data'!BA5*EF!$H4)*kgtoGg)</f>
        <v>82.161405366952422</v>
      </c>
      <c r="BB4" s="28">
        <f>IF(('Activity data'!BB5*EF!$H4)*kgtoGg=0,"NO",('Activity data'!BB5*EF!$H4)*kgtoGg)</f>
        <v>83.197015954354924</v>
      </c>
      <c r="BC4" s="28">
        <f>IF(('Activity data'!BC5*EF!$H4)*kgtoGg=0,"NO",('Activity data'!BC5*EF!$H4)*kgtoGg)</f>
        <v>84.280497941038647</v>
      </c>
      <c r="BD4" s="28">
        <f>IF(('Activity data'!BD5*EF!$H4)*kgtoGg=0,"NO",('Activity data'!BD5*EF!$H4)*kgtoGg)</f>
        <v>85.38157602781412</v>
      </c>
      <c r="BE4" s="28">
        <f>IF(('Activity data'!BE5*EF!$H4)*kgtoGg=0,"NO",('Activity data'!BE5*EF!$H4)*kgtoGg)</f>
        <v>86.5307121733494</v>
      </c>
      <c r="BF4" s="28">
        <f>IF(('Activity data'!BF5*EF!$H4)*kgtoGg=0,"NO",('Activity data'!BF5*EF!$H4)*kgtoGg)</f>
        <v>87.754573092894489</v>
      </c>
      <c r="BG4" s="28">
        <f>IF(('Activity data'!BG5*EF!$H4)*kgtoGg=0,"NO",('Activity data'!BG5*EF!$H4)*kgtoGg)</f>
        <v>89.000386510997203</v>
      </c>
      <c r="BH4" s="28">
        <f>IF(('Activity data'!BH5*EF!$H4)*kgtoGg=0,"NO",('Activity data'!BH5*EF!$H4)*kgtoGg)</f>
        <v>90.301846414091713</v>
      </c>
      <c r="BI4" s="28">
        <f>IF(('Activity data'!BI5*EF!$H4)*kgtoGg=0,"NO",('Activity data'!BI5*EF!$H4)*kgtoGg)</f>
        <v>91.655213324248408</v>
      </c>
      <c r="BJ4" s="28">
        <f>IF(('Activity data'!BJ5*EF!$H4)*kgtoGg=0,"NO",('Activity data'!BJ5*EF!$H4)*kgtoGg)</f>
        <v>93.067541109929692</v>
      </c>
      <c r="BK4" s="28">
        <f>IF(('Activity data'!BK5*EF!$H4)*kgtoGg=0,"NO",('Activity data'!BK5*EF!$H4)*kgtoGg)</f>
        <v>94.571934724075447</v>
      </c>
      <c r="BL4" s="28">
        <f>IF(('Activity data'!BL5*EF!$H4)*kgtoGg=0,"NO",('Activity data'!BL5*EF!$H4)*kgtoGg)</f>
        <v>96.120639260460123</v>
      </c>
      <c r="BM4" s="28">
        <f>IF(('Activity data'!BM5*EF!$H4)*kgtoGg=0,"NO",('Activity data'!BM5*EF!$H4)*kgtoGg)</f>
        <v>97.746159896056213</v>
      </c>
      <c r="BN4" s="28">
        <f>IF(('Activity data'!BN5*EF!$H4)*kgtoGg=0,"NO",('Activity data'!BN5*EF!$H4)*kgtoGg)</f>
        <v>99.38698253363809</v>
      </c>
      <c r="BO4" s="28">
        <f>IF(('Activity data'!BO5*EF!$H4)*kgtoGg=0,"NO",('Activity data'!BO5*EF!$H4)*kgtoGg)</f>
        <v>101.11057676054216</v>
      </c>
      <c r="BP4" s="28">
        <f>IF(('Activity data'!BP5*EF!$H4)*kgtoGg=0,"NO",('Activity data'!BP5*EF!$H4)*kgtoGg)</f>
        <v>102.92402460527596</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57.849847095682676</v>
      </c>
      <c r="AE5" s="28">
        <f>IF(('Activity data'!AE6*EF!$H5)*kgtoGg=0,"NO",('Activity data'!AE6*EF!$H5)*kgtoGg)</f>
        <v>58.238644532959988</v>
      </c>
      <c r="AF5" s="28">
        <f>IF(('Activity data'!AF6*EF!$H5)*kgtoGg=0,"NO",('Activity data'!AF6*EF!$H5)*kgtoGg)</f>
        <v>58.521491478839863</v>
      </c>
      <c r="AG5" s="28">
        <f>IF(('Activity data'!AG6*EF!$H5)*kgtoGg=0,"NO",('Activity data'!AG6*EF!$H5)*kgtoGg)</f>
        <v>58.689510956702421</v>
      </c>
      <c r="AH5" s="28">
        <f>IF(('Activity data'!AH6*EF!$H5)*kgtoGg=0,"NO",('Activity data'!AH6*EF!$H5)*kgtoGg)</f>
        <v>58.770105811501701</v>
      </c>
      <c r="AI5" s="28">
        <f>IF(('Activity data'!AI6*EF!$H5)*kgtoGg=0,"NO",('Activity data'!AI6*EF!$H5)*kgtoGg)</f>
        <v>58.974715993902571</v>
      </c>
      <c r="AJ5" s="28">
        <f>IF(('Activity data'!AJ6*EF!$H5)*kgtoGg=0,"NO",('Activity data'!AJ6*EF!$H5)*kgtoGg)</f>
        <v>59.155818421846298</v>
      </c>
      <c r="AK5" s="28">
        <f>IF(('Activity data'!AK6*EF!$H5)*kgtoGg=0,"NO",('Activity data'!AK6*EF!$H5)*kgtoGg)</f>
        <v>59.315990769282912</v>
      </c>
      <c r="AL5" s="28">
        <f>IF(('Activity data'!AL6*EF!$H5)*kgtoGg=0,"NO",('Activity data'!AL6*EF!$H5)*kgtoGg)</f>
        <v>57.454468837550415</v>
      </c>
      <c r="AM5" s="28">
        <f>IF(('Activity data'!AM6*EF!$H5)*kgtoGg=0,"NO",('Activity data'!AM6*EF!$H5)*kgtoGg)</f>
        <v>57.864093688964765</v>
      </c>
      <c r="AN5" s="28">
        <f>IF(('Activity data'!AN6*EF!$H5)*kgtoGg=0,"NO",('Activity data'!AN6*EF!$H5)*kgtoGg)</f>
        <v>58.260760476447395</v>
      </c>
      <c r="AO5" s="28">
        <f>IF(('Activity data'!AO6*EF!$H5)*kgtoGg=0,"NO",('Activity data'!AO6*EF!$H5)*kgtoGg)</f>
        <v>58.669987449527788</v>
      </c>
      <c r="AP5" s="28">
        <f>IF(('Activity data'!AP6*EF!$H5)*kgtoGg=0,"NO",('Activity data'!AP6*EF!$H5)*kgtoGg)</f>
        <v>59.068819658501205</v>
      </c>
      <c r="AQ5" s="28">
        <f>IF(('Activity data'!AQ6*EF!$H5)*kgtoGg=0,"NO",('Activity data'!AQ6*EF!$H5)*kgtoGg)</f>
        <v>59.494439333053329</v>
      </c>
      <c r="AR5" s="28">
        <f>IF(('Activity data'!AR6*EF!$H5)*kgtoGg=0,"NO",('Activity data'!AR6*EF!$H5)*kgtoGg)</f>
        <v>59.982875589199985</v>
      </c>
      <c r="AS5" s="28">
        <f>IF(('Activity data'!AS6*EF!$H5)*kgtoGg=0,"NO",('Activity data'!AS6*EF!$H5)*kgtoGg)</f>
        <v>60.470443014453203</v>
      </c>
      <c r="AT5" s="28">
        <f>IF(('Activity data'!AT6*EF!$H5)*kgtoGg=0,"NO",('Activity data'!AT6*EF!$H5)*kgtoGg)</f>
        <v>60.989167937171601</v>
      </c>
      <c r="AU5" s="28">
        <f>IF(('Activity data'!AU6*EF!$H5)*kgtoGg=0,"NO",('Activity data'!AU6*EF!$H5)*kgtoGg)</f>
        <v>61.531499939058129</v>
      </c>
      <c r="AV5" s="28">
        <f>IF(('Activity data'!AV6*EF!$H5)*kgtoGg=0,"NO",('Activity data'!AV6*EF!$H5)*kgtoGg)</f>
        <v>62.098406451592147</v>
      </c>
      <c r="AW5" s="28">
        <f>IF(('Activity data'!AW6*EF!$H5)*kgtoGg=0,"NO",('Activity data'!AW6*EF!$H5)*kgtoGg)</f>
        <v>62.76647025976316</v>
      </c>
      <c r="AX5" s="28">
        <f>IF(('Activity data'!AX6*EF!$H5)*kgtoGg=0,"NO",('Activity data'!AX6*EF!$H5)*kgtoGg)</f>
        <v>63.400693812930655</v>
      </c>
      <c r="AY5" s="28">
        <f>IF(('Activity data'!AY6*EF!$H5)*kgtoGg=0,"NO",('Activity data'!AY6*EF!$H5)*kgtoGg)</f>
        <v>64.115224427671805</v>
      </c>
      <c r="AZ5" s="28">
        <f>IF(('Activity data'!AZ6*EF!$H5)*kgtoGg=0,"NO",('Activity data'!AZ6*EF!$H5)*kgtoGg)</f>
        <v>64.885674289729963</v>
      </c>
      <c r="BA5" s="28">
        <f>IF(('Activity data'!BA6*EF!$H5)*kgtoGg=0,"NO",('Activity data'!BA6*EF!$H5)*kgtoGg)</f>
        <v>65.714052166595607</v>
      </c>
      <c r="BB5" s="28">
        <f>IF(('Activity data'!BB6*EF!$H5)*kgtoGg=0,"NO",('Activity data'!BB6*EF!$H5)*kgtoGg)</f>
        <v>66.542350658581</v>
      </c>
      <c r="BC5" s="28">
        <f>IF(('Activity data'!BC6*EF!$H5)*kgtoGg=0,"NO",('Activity data'!BC6*EF!$H5)*kgtoGg)</f>
        <v>67.408937488206234</v>
      </c>
      <c r="BD5" s="28">
        <f>IF(('Activity data'!BD6*EF!$H5)*kgtoGg=0,"NO",('Activity data'!BD6*EF!$H5)*kgtoGg)</f>
        <v>68.289597969982296</v>
      </c>
      <c r="BE5" s="28">
        <f>IF(('Activity data'!BE6*EF!$H5)*kgtoGg=0,"NO",('Activity data'!BE6*EF!$H5)*kgtoGg)</f>
        <v>69.20869608273928</v>
      </c>
      <c r="BF5" s="28">
        <f>IF(('Activity data'!BF6*EF!$H5)*kgtoGg=0,"NO",('Activity data'!BF6*EF!$H5)*kgtoGg)</f>
        <v>70.187560306792477</v>
      </c>
      <c r="BG5" s="28">
        <f>IF(('Activity data'!BG6*EF!$H5)*kgtoGg=0,"NO",('Activity data'!BG6*EF!$H5)*kgtoGg)</f>
        <v>71.183982502608217</v>
      </c>
      <c r="BH5" s="28">
        <f>IF(('Activity data'!BH6*EF!$H5)*kgtoGg=0,"NO",('Activity data'!BH6*EF!$H5)*kgtoGg)</f>
        <v>72.224911678329022</v>
      </c>
      <c r="BI5" s="28">
        <f>IF(('Activity data'!BI6*EF!$H5)*kgtoGg=0,"NO",('Activity data'!BI6*EF!$H5)*kgtoGg)</f>
        <v>73.307356937601043</v>
      </c>
      <c r="BJ5" s="28">
        <f>IF(('Activity data'!BJ6*EF!$H5)*kgtoGg=0,"NO",('Activity data'!BJ6*EF!$H5)*kgtoGg)</f>
        <v>74.436960081194783</v>
      </c>
      <c r="BK5" s="28">
        <f>IF(('Activity data'!BK6*EF!$H5)*kgtoGg=0,"NO",('Activity data'!BK6*EF!$H5)*kgtoGg)</f>
        <v>75.640198998512915</v>
      </c>
      <c r="BL5" s="28">
        <f>IF(('Activity data'!BL6*EF!$H5)*kgtoGg=0,"NO",('Activity data'!BL6*EF!$H5)*kgtoGg)</f>
        <v>76.878878524989972</v>
      </c>
      <c r="BM5" s="28">
        <f>IF(('Activity data'!BM6*EF!$H5)*kgtoGg=0,"NO",('Activity data'!BM6*EF!$H5)*kgtoGg)</f>
        <v>78.178996839280714</v>
      </c>
      <c r="BN5" s="28">
        <f>IF(('Activity data'!BN6*EF!$H5)*kgtoGg=0,"NO",('Activity data'!BN6*EF!$H5)*kgtoGg)</f>
        <v>79.491353948079094</v>
      </c>
      <c r="BO5" s="28">
        <f>IF(('Activity data'!BO6*EF!$H5)*kgtoGg=0,"NO",('Activity data'!BO6*EF!$H5)*kgtoGg)</f>
        <v>80.869913144272886</v>
      </c>
      <c r="BP5" s="28">
        <f>IF(('Activity data'!BP6*EF!$H5)*kgtoGg=0,"NO",('Activity data'!BP6*EF!$H5)*kgtoGg)</f>
        <v>82.320338751502931</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26.156145171008486</v>
      </c>
      <c r="AE6" s="28">
        <f>IF(('Activity data'!AE7*EF!$H6)*kgtoGg=0,"NO",('Activity data'!AE7*EF!$H6)*kgtoGg)</f>
        <v>26.331935475081746</v>
      </c>
      <c r="AF6" s="28">
        <f>IF(('Activity data'!AF7*EF!$H6)*kgtoGg=0,"NO",('Activity data'!AF7*EF!$H6)*kgtoGg)</f>
        <v>26.459821479090952</v>
      </c>
      <c r="AG6" s="28">
        <f>IF(('Activity data'!AG7*EF!$H6)*kgtoGg=0,"NO",('Activity data'!AG7*EF!$H6)*kgtoGg)</f>
        <v>26.535789559823492</v>
      </c>
      <c r="AH6" s="28">
        <f>IF(('Activity data'!AH7*EF!$H6)*kgtoGg=0,"NO",('Activity data'!AH7*EF!$H6)*kgtoGg)</f>
        <v>26.572229599477868</v>
      </c>
      <c r="AI6" s="28">
        <f>IF(('Activity data'!AI7*EF!$H6)*kgtoGg=0,"NO",('Activity data'!AI7*EF!$H6)*kgtoGg)</f>
        <v>26.66474174778989</v>
      </c>
      <c r="AJ6" s="28">
        <f>IF(('Activity data'!AJ7*EF!$H6)*kgtoGg=0,"NO",('Activity data'!AJ7*EF!$H6)*kgtoGg)</f>
        <v>26.746625134418096</v>
      </c>
      <c r="AK6" s="28">
        <f>IF(('Activity data'!AK7*EF!$H6)*kgtoGg=0,"NO",('Activity data'!AK7*EF!$H6)*kgtoGg)</f>
        <v>26.819045225088413</v>
      </c>
      <c r="AL6" s="28">
        <f>IF(('Activity data'!AL7*EF!$H6)*kgtoGg=0,"NO",('Activity data'!AL7*EF!$H6)*kgtoGg)</f>
        <v>25.977379424228499</v>
      </c>
      <c r="AM6" s="28">
        <f>IF(('Activity data'!AM7*EF!$H6)*kgtoGg=0,"NO",('Activity data'!AM7*EF!$H6)*kgtoGg)</f>
        <v>26.162586604837387</v>
      </c>
      <c r="AN6" s="28">
        <f>IF(('Activity data'!AN7*EF!$H6)*kgtoGg=0,"NO",('Activity data'!AN7*EF!$H6)*kgtoGg)</f>
        <v>26.341934945391383</v>
      </c>
      <c r="AO6" s="28">
        <f>IF(('Activity data'!AO7*EF!$H6)*kgtoGg=0,"NO",('Activity data'!AO7*EF!$H6)*kgtoGg)</f>
        <v>26.526962229872865</v>
      </c>
      <c r="AP6" s="28">
        <f>IF(('Activity data'!AP7*EF!$H6)*kgtoGg=0,"NO",('Activity data'!AP7*EF!$H6)*kgtoGg)</f>
        <v>26.707289640929428</v>
      </c>
      <c r="AQ6" s="28">
        <f>IF(('Activity data'!AQ7*EF!$H6)*kgtoGg=0,"NO",('Activity data'!AQ7*EF!$H6)*kgtoGg)</f>
        <v>26.89972869745467</v>
      </c>
      <c r="AR6" s="28">
        <f>IF(('Activity data'!AR7*EF!$H6)*kgtoGg=0,"NO",('Activity data'!AR7*EF!$H6)*kgtoGg)</f>
        <v>27.120569551215706</v>
      </c>
      <c r="AS6" s="28">
        <f>IF(('Activity data'!AS7*EF!$H6)*kgtoGg=0,"NO",('Activity data'!AS7*EF!$H6)*kgtoGg)</f>
        <v>27.341017573048585</v>
      </c>
      <c r="AT6" s="28">
        <f>IF(('Activity data'!AT7*EF!$H6)*kgtoGg=0,"NO",('Activity data'!AT7*EF!$H6)*kgtoGg)</f>
        <v>27.575553100169369</v>
      </c>
      <c r="AU6" s="28">
        <f>IF(('Activity data'!AU7*EF!$H6)*kgtoGg=0,"NO",('Activity data'!AU7*EF!$H6)*kgtoGg)</f>
        <v>27.820762297503386</v>
      </c>
      <c r="AV6" s="28">
        <f>IF(('Activity data'!AV7*EF!$H6)*kgtoGg=0,"NO",('Activity data'!AV7*EF!$H6)*kgtoGg)</f>
        <v>28.07708257810334</v>
      </c>
      <c r="AW6" s="28">
        <f>IF(('Activity data'!AW7*EF!$H6)*kgtoGg=0,"NO",('Activity data'!AW7*EF!$H6)*kgtoGg)</f>
        <v>28.379139970253679</v>
      </c>
      <c r="AX6" s="28">
        <f>IF(('Activity data'!AX7*EF!$H6)*kgtoGg=0,"NO",('Activity data'!AX7*EF!$H6)*kgtoGg)</f>
        <v>28.665896879050415</v>
      </c>
      <c r="AY6" s="28">
        <f>IF(('Activity data'!AY7*EF!$H6)*kgtoGg=0,"NO",('Activity data'!AY7*EF!$H6)*kgtoGg)</f>
        <v>28.988963705093838</v>
      </c>
      <c r="AZ6" s="28">
        <f>IF(('Activity data'!AZ7*EF!$H6)*kgtoGg=0,"NO",('Activity data'!AZ7*EF!$H6)*kgtoGg)</f>
        <v>29.337313777750825</v>
      </c>
      <c r="BA6" s="28">
        <f>IF(('Activity data'!BA7*EF!$H6)*kgtoGg=0,"NO",('Activity data'!BA7*EF!$H6)*kgtoGg)</f>
        <v>29.711855338213592</v>
      </c>
      <c r="BB6" s="28">
        <f>IF(('Activity data'!BB7*EF!$H6)*kgtoGg=0,"NO",('Activity data'!BB7*EF!$H6)*kgtoGg)</f>
        <v>30.086361005712824</v>
      </c>
      <c r="BC6" s="28">
        <f>IF(('Activity data'!BC7*EF!$H6)*kgtoGg=0,"NO",('Activity data'!BC7*EF!$H6)*kgtoGg)</f>
        <v>30.478178306136655</v>
      </c>
      <c r="BD6" s="28">
        <f>IF(('Activity data'!BD7*EF!$H6)*kgtoGg=0,"NO",('Activity data'!BD7*EF!$H6)*kgtoGg)</f>
        <v>30.876358847039487</v>
      </c>
      <c r="BE6" s="28">
        <f>IF(('Activity data'!BE7*EF!$H6)*kgtoGg=0,"NO",('Activity data'!BE7*EF!$H6)*kgtoGg)</f>
        <v>31.291918522139575</v>
      </c>
      <c r="BF6" s="28">
        <f>IF(('Activity data'!BF7*EF!$H6)*kgtoGg=0,"NO",('Activity data'!BF7*EF!$H6)*kgtoGg)</f>
        <v>31.734500759300801</v>
      </c>
      <c r="BG6" s="28">
        <f>IF(('Activity data'!BG7*EF!$H6)*kgtoGg=0,"NO",('Activity data'!BG7*EF!$H6)*kgtoGg)</f>
        <v>32.185021632109063</v>
      </c>
      <c r="BH6" s="28">
        <f>IF(('Activity data'!BH7*EF!$H6)*kgtoGg=0,"NO",('Activity data'!BH7*EF!$H6)*kgtoGg)</f>
        <v>32.65566582565134</v>
      </c>
      <c r="BI6" s="28">
        <f>IF(('Activity data'!BI7*EF!$H6)*kgtoGg=0,"NO",('Activity data'!BI7*EF!$H6)*kgtoGg)</f>
        <v>33.145081040429005</v>
      </c>
      <c r="BJ6" s="28">
        <f>IF(('Activity data'!BJ7*EF!$H6)*kgtoGg=0,"NO",('Activity data'!BJ7*EF!$H6)*kgtoGg)</f>
        <v>33.655818151982594</v>
      </c>
      <c r="BK6" s="28">
        <f>IF(('Activity data'!BK7*EF!$H6)*kgtoGg=0,"NO",('Activity data'!BK7*EF!$H6)*kgtoGg)</f>
        <v>34.199848834461768</v>
      </c>
      <c r="BL6" s="28">
        <f>IF(('Activity data'!BL7*EF!$H6)*kgtoGg=0,"NO",('Activity data'!BL7*EF!$H6)*kgtoGg)</f>
        <v>34.759903582079382</v>
      </c>
      <c r="BM6" s="28">
        <f>IF(('Activity data'!BM7*EF!$H6)*kgtoGg=0,"NO",('Activity data'!BM7*EF!$H6)*kgtoGg)</f>
        <v>35.347737173269856</v>
      </c>
      <c r="BN6" s="28">
        <f>IF(('Activity data'!BN7*EF!$H6)*kgtoGg=0,"NO",('Activity data'!BN7*EF!$H6)*kgtoGg)</f>
        <v>35.941104395090868</v>
      </c>
      <c r="BO6" s="28">
        <f>IF(('Activity data'!BO7*EF!$H6)*kgtoGg=0,"NO",('Activity data'!BO7*EF!$H6)*kgtoGg)</f>
        <v>36.564404131783938</v>
      </c>
      <c r="BP6" s="28">
        <f>IF(('Activity data'!BP7*EF!$H6)*kgtoGg=0,"NO",('Activity data'!BP7*EF!$H6)*kgtoGg)</f>
        <v>37.220197442347221</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455.68637462094711</v>
      </c>
      <c r="AE7" s="28">
        <f>IF(('Activity data'!AE8*EF!$H7)*kgtoGg=0,"NO",('Activity data'!AE8*EF!$H7)*kgtoGg)</f>
        <v>458.18927240193022</v>
      </c>
      <c r="AF7" s="28">
        <f>IF(('Activity data'!AF8*EF!$H7)*kgtoGg=0,"NO",('Activity data'!AF8*EF!$H7)*kgtoGg)</f>
        <v>457.69136898681245</v>
      </c>
      <c r="AG7" s="28">
        <f>IF(('Activity data'!AG8*EF!$H7)*kgtoGg=0,"NO",('Activity data'!AG8*EF!$H7)*kgtoGg)</f>
        <v>454.14424928076227</v>
      </c>
      <c r="AH7" s="28">
        <f>IF(('Activity data'!AH8*EF!$H7)*kgtoGg=0,"NO",('Activity data'!AH8*EF!$H7)*kgtoGg)</f>
        <v>448.29481104275948</v>
      </c>
      <c r="AI7" s="28">
        <f>IF(('Activity data'!AI8*EF!$H7)*kgtoGg=0,"NO",('Activity data'!AI8*EF!$H7)*kgtoGg)</f>
        <v>444.91472216201885</v>
      </c>
      <c r="AJ7" s="28">
        <f>IF(('Activity data'!AJ8*EF!$H7)*kgtoGg=0,"NO",('Activity data'!AJ8*EF!$H7)*kgtoGg)</f>
        <v>440.88602288431235</v>
      </c>
      <c r="AK7" s="28">
        <f>IF(('Activity data'!AK8*EF!$H7)*kgtoGg=0,"NO",('Activity data'!AK8*EF!$H7)*kgtoGg)</f>
        <v>436.27635090496398</v>
      </c>
      <c r="AL7" s="28">
        <f>IF(('Activity data'!AL8*EF!$H7)*kgtoGg=0,"NO",('Activity data'!AL8*EF!$H7)*kgtoGg)</f>
        <v>388.71918578865558</v>
      </c>
      <c r="AM7" s="28">
        <f>IF(('Activity data'!AM8*EF!$H7)*kgtoGg=0,"NO",('Activity data'!AM8*EF!$H7)*kgtoGg)</f>
        <v>386.26860971553333</v>
      </c>
      <c r="AN7" s="28">
        <f>IF(('Activity data'!AN8*EF!$H7)*kgtoGg=0,"NO",('Activity data'!AN8*EF!$H7)*kgtoGg)</f>
        <v>383.23605430342587</v>
      </c>
      <c r="AO7" s="28">
        <f>IF(('Activity data'!AO8*EF!$H7)*kgtoGg=0,"NO",('Activity data'!AO8*EF!$H7)*kgtoGg)</f>
        <v>380.15329170745576</v>
      </c>
      <c r="AP7" s="28">
        <f>IF(('Activity data'!AP8*EF!$H7)*kgtoGg=0,"NO",('Activity data'!AP8*EF!$H7)*kgtoGg)</f>
        <v>376.59582105741509</v>
      </c>
      <c r="AQ7" s="28">
        <f>IF(('Activity data'!AQ8*EF!$H7)*kgtoGg=0,"NO",('Activity data'!AQ8*EF!$H7)*kgtoGg)</f>
        <v>373.29055228221341</v>
      </c>
      <c r="AR7" s="28">
        <f>IF(('Activity data'!AR8*EF!$H7)*kgtoGg=0,"NO",('Activity data'!AR8*EF!$H7)*kgtoGg)</f>
        <v>371.57118638935827</v>
      </c>
      <c r="AS7" s="28">
        <f>IF(('Activity data'!AS8*EF!$H7)*kgtoGg=0,"NO",('Activity data'!AS8*EF!$H7)*kgtoGg)</f>
        <v>369.50590515341594</v>
      </c>
      <c r="AT7" s="28">
        <f>IF(('Activity data'!AT8*EF!$H7)*kgtoGg=0,"NO",('Activity data'!AT8*EF!$H7)*kgtoGg)</f>
        <v>367.6762970669086</v>
      </c>
      <c r="AU7" s="28">
        <f>IF(('Activity data'!AU8*EF!$H7)*kgtoGg=0,"NO",('Activity data'!AU8*EF!$H7)*kgtoGg)</f>
        <v>365.91930533697661</v>
      </c>
      <c r="AV7" s="28">
        <f>IF(('Activity data'!AV8*EF!$H7)*kgtoGg=0,"NO",('Activity data'!AV8*EF!$H7)*kgtoGg)</f>
        <v>364.24294921298497</v>
      </c>
      <c r="AW7" s="28">
        <f>IF(('Activity data'!AW8*EF!$H7)*kgtoGg=0,"NO",('Activity data'!AW8*EF!$H7)*kgtoGg)</f>
        <v>364.32836486034682</v>
      </c>
      <c r="AX7" s="28">
        <f>IF(('Activity data'!AX8*EF!$H7)*kgtoGg=0,"NO",('Activity data'!AX8*EF!$H7)*kgtoGg)</f>
        <v>363.47833444429909</v>
      </c>
      <c r="AY7" s="28">
        <f>IF(('Activity data'!AY8*EF!$H7)*kgtoGg=0,"NO",('Activity data'!AY8*EF!$H7)*kgtoGg)</f>
        <v>363.45878979873135</v>
      </c>
      <c r="AZ7" s="28">
        <f>IF(('Activity data'!AZ8*EF!$H7)*kgtoGg=0,"NO",('Activity data'!AZ8*EF!$H7)*kgtoGg)</f>
        <v>363.82323195385413</v>
      </c>
      <c r="BA7" s="28">
        <f>IF(('Activity data'!BA8*EF!$H7)*kgtoGg=0,"NO",('Activity data'!BA8*EF!$H7)*kgtoGg)</f>
        <v>364.56032964161653</v>
      </c>
      <c r="BB7" s="28">
        <f>IF(('Activity data'!BB8*EF!$H7)*kgtoGg=0,"NO",('Activity data'!BB8*EF!$H7)*kgtoGg)</f>
        <v>365.22481552708621</v>
      </c>
      <c r="BC7" s="28">
        <f>IF(('Activity data'!BC8*EF!$H7)*kgtoGg=0,"NO",('Activity data'!BC8*EF!$H7)*kgtoGg)</f>
        <v>365.92451380029081</v>
      </c>
      <c r="BD7" s="28">
        <f>IF(('Activity data'!BD8*EF!$H7)*kgtoGg=0,"NO",('Activity data'!BD8*EF!$H7)*kgtoGg)</f>
        <v>366.31195067640493</v>
      </c>
      <c r="BE7" s="28">
        <f>IF(('Activity data'!BE8*EF!$H7)*kgtoGg=0,"NO",('Activity data'!BE8*EF!$H7)*kgtoGg)</f>
        <v>366.70368045857691</v>
      </c>
      <c r="BF7" s="28">
        <f>IF(('Activity data'!BF8*EF!$H7)*kgtoGg=0,"NO",('Activity data'!BF8*EF!$H7)*kgtoGg)</f>
        <v>367.33354606658958</v>
      </c>
      <c r="BG7" s="28">
        <f>IF(('Activity data'!BG8*EF!$H7)*kgtoGg=0,"NO",('Activity data'!BG8*EF!$H7)*kgtoGg)</f>
        <v>367.97356374547917</v>
      </c>
      <c r="BH7" s="28">
        <f>IF(('Activity data'!BH8*EF!$H7)*kgtoGg=0,"NO",('Activity data'!BH8*EF!$H7)*kgtoGg)</f>
        <v>368.59638106353822</v>
      </c>
      <c r="BI7" s="28">
        <f>IF(('Activity data'!BI8*EF!$H7)*kgtoGg=0,"NO",('Activity data'!BI8*EF!$H7)*kgtoGg)</f>
        <v>369.13609242286282</v>
      </c>
      <c r="BJ7" s="28">
        <f>IF(('Activity data'!BJ8*EF!$H7)*kgtoGg=0,"NO",('Activity data'!BJ8*EF!$H7)*kgtoGg)</f>
        <v>369.63256213351502</v>
      </c>
      <c r="BK7" s="28">
        <f>IF(('Activity data'!BK8*EF!$H7)*kgtoGg=0,"NO",('Activity data'!BK8*EF!$H7)*kgtoGg)</f>
        <v>370.32449982520467</v>
      </c>
      <c r="BL7" s="28">
        <f>IF(('Activity data'!BL8*EF!$H7)*kgtoGg=0,"NO",('Activity data'!BL8*EF!$H7)*kgtoGg)</f>
        <v>371.06381910337035</v>
      </c>
      <c r="BM7" s="28">
        <f>IF(('Activity data'!BM8*EF!$H7)*kgtoGg=0,"NO",('Activity data'!BM8*EF!$H7)*kgtoGg)</f>
        <v>371.78087318056589</v>
      </c>
      <c r="BN7" s="28">
        <f>IF(('Activity data'!BN8*EF!$H7)*kgtoGg=0,"NO",('Activity data'!BN8*EF!$H7)*kgtoGg)</f>
        <v>371.97552649378167</v>
      </c>
      <c r="BO7" s="28">
        <f>IF(('Activity data'!BO8*EF!$H7)*kgtoGg=0,"NO",('Activity data'!BO8*EF!$H7)*kgtoGg)</f>
        <v>372.1513904348239</v>
      </c>
      <c r="BP7" s="28">
        <f>IF(('Activity data'!BP8*EF!$H7)*kgtoGg=0,"NO",('Activity data'!BP8*EF!$H7)*kgtoGg)</f>
        <v>372.31022258519681</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351.48091935561007</v>
      </c>
      <c r="I8" s="28">
        <f>IF(('Activity data'!I9*EF!$H8)*kgtoGg=0,"NO",('Activity data'!I9*EF!$H8)*kgtoGg)</f>
        <v>378.66046320736206</v>
      </c>
      <c r="J8" s="28">
        <f>IF(('Activity data'!J9*EF!$H8)*kgtoGg=0,"NO",('Activity data'!J9*EF!$H8)*kgtoGg)</f>
        <v>382.36676464169187</v>
      </c>
      <c r="K8" s="28">
        <f>IF(('Activity data'!K9*EF!$H8)*kgtoGg=0,"NO",('Activity data'!K9*EF!$H8)*kgtoGg)</f>
        <v>382.36676464169176</v>
      </c>
      <c r="L8" s="28">
        <f>IF(('Activity data'!L9*EF!$H8)*kgtoGg=0,"NO",('Activity data'!L9*EF!$H8)*kgtoGg)</f>
        <v>336.03799671256928</v>
      </c>
      <c r="M8" s="28">
        <f>IF(('Activity data'!M9*EF!$H8)*kgtoGg=0,"NO",('Activity data'!M9*EF!$H8)*kgtoGg)</f>
        <v>331.71397837251777</v>
      </c>
      <c r="N8" s="28">
        <f>IF(('Activity data'!N9*EF!$H8)*kgtoGg=0,"NO",('Activity data'!N9*EF!$H8)*kgtoGg)</f>
        <v>339.7442981468991</v>
      </c>
      <c r="O8" s="28">
        <f>IF(('Activity data'!O9*EF!$H8)*kgtoGg=0,"NO",('Activity data'!O9*EF!$H8)*kgtoGg)</f>
        <v>349.62776863844516</v>
      </c>
      <c r="P8" s="28">
        <f>IF(('Activity data'!P9*EF!$H8)*kgtoGg=0,"NO",('Activity data'!P9*EF!$H8)*kgtoGg)</f>
        <v>365.07069128148612</v>
      </c>
      <c r="Q8" s="28">
        <f>IF(('Activity data'!Q9*EF!$H8)*kgtoGg=0,"NO",('Activity data'!Q9*EF!$H8)*kgtoGg)</f>
        <v>378.04274630164036</v>
      </c>
      <c r="R8" s="28">
        <f>IF(('Activity data'!R9*EF!$H8)*kgtoGg=0,"NO",('Activity data'!R9*EF!$H8)*kgtoGg)</f>
        <v>388.54393369890818</v>
      </c>
      <c r="S8" s="28">
        <f>IF(('Activity data'!S9*EF!$H8)*kgtoGg=0,"NO",('Activity data'!S9*EF!$H8)*kgtoGg)</f>
        <v>380.51361392452696</v>
      </c>
      <c r="T8" s="28">
        <f>IF(('Activity data'!T9*EF!$H8)*kgtoGg=0,"NO",('Activity data'!T9*EF!$H8)*kgtoGg)</f>
        <v>410.78174230488708</v>
      </c>
      <c r="U8" s="28">
        <f>IF(('Activity data'!U9*EF!$H8)*kgtoGg=0,"NO",('Activity data'!U9*EF!$H8)*kgtoGg)</f>
        <v>410.1640253991655</v>
      </c>
      <c r="V8" s="28">
        <f>IF(('Activity data'!V9*EF!$H8)*kgtoGg=0,"NO",('Activity data'!V9*EF!$H8)*kgtoGg)</f>
        <v>401.51598871906259</v>
      </c>
      <c r="W8" s="28">
        <f>IF(('Activity data'!W9*EF!$H8)*kgtoGg=0,"NO",('Activity data'!W9*EF!$H8)*kgtoGg)</f>
        <v>396.57425347328939</v>
      </c>
      <c r="X8" s="28">
        <f>IF(('Activity data'!X9*EF!$H8)*kgtoGg=0,"NO",('Activity data'!X9*EF!$H8)*kgtoGg)</f>
        <v>405.84000705911399</v>
      </c>
      <c r="Y8" s="28">
        <f>IF(('Activity data'!Y9*EF!$H8)*kgtoGg=0,"NO",('Activity data'!Y9*EF!$H8)*kgtoGg)</f>
        <v>419.42977898498992</v>
      </c>
      <c r="Z8" s="28">
        <f>IF(('Activity data'!Z9*EF!$H8)*kgtoGg=0,"NO",('Activity data'!Z9*EF!$H8)*kgtoGg)</f>
        <v>427.46009875937119</v>
      </c>
      <c r="AA8" s="28">
        <f>IF(('Activity data'!AA9*EF!$H8)*kgtoGg=0,"NO",('Activity data'!AA9*EF!$H8)*kgtoGg)</f>
        <v>426.22466494792798</v>
      </c>
      <c r="AB8" s="28">
        <f>IF(('Activity data'!AB9*EF!$H8)*kgtoGg=0,"NO",('Activity data'!AB9*EF!$H8)*kgtoGg)</f>
        <v>421.28292970215483</v>
      </c>
      <c r="AC8" s="28">
        <f>IF(('Activity data'!AC9*EF!$H8)*kgtoGg=0,"NO",('Activity data'!AC9*EF!$H8)*kgtoGg)</f>
        <v>420.04749589071156</v>
      </c>
      <c r="AD8" s="28">
        <f>IF(('Activity data'!AD9*EF!$H8)*kgtoGg=0,"NO",('Activity data'!AD9*EF!$H8)*kgtoGg)</f>
        <v>460.5349079876853</v>
      </c>
      <c r="AE8" s="28">
        <f>IF(('Activity data'!AE9*EF!$H8)*kgtoGg=0,"NO",('Activity data'!AE9*EF!$H8)*kgtoGg)</f>
        <v>463.06443676770755</v>
      </c>
      <c r="AF8" s="28">
        <f>IF(('Activity data'!AF9*EF!$H8)*kgtoGg=0,"NO",('Activity data'!AF9*EF!$H8)*kgtoGg)</f>
        <v>462.5612356271011</v>
      </c>
      <c r="AG8" s="28">
        <f>IF(('Activity data'!AG9*EF!$H8)*kgtoGg=0,"NO",('Activity data'!AG9*EF!$H8)*kgtoGg)</f>
        <v>458.97637433120229</v>
      </c>
      <c r="AH8" s="28">
        <f>IF(('Activity data'!AH9*EF!$H8)*kgtoGg=0,"NO",('Activity data'!AH9*EF!$H8)*kgtoGg)</f>
        <v>453.06469768087646</v>
      </c>
      <c r="AI8" s="28">
        <f>IF(('Activity data'!AI9*EF!$H8)*kgtoGg=0,"NO",('Activity data'!AI9*EF!$H8)*kgtoGg)</f>
        <v>449.64864442938983</v>
      </c>
      <c r="AJ8" s="28">
        <f>IF(('Activity data'!AJ9*EF!$H8)*kgtoGg=0,"NO",('Activity data'!AJ9*EF!$H8)*kgtoGg)</f>
        <v>445.57707952312728</v>
      </c>
      <c r="AK8" s="28">
        <f>IF(('Activity data'!AK9*EF!$H8)*kgtoGg=0,"NO",('Activity data'!AK9*EF!$H8)*kgtoGg)</f>
        <v>440.91836032699484</v>
      </c>
      <c r="AL8" s="28">
        <f>IF(('Activity data'!AL9*EF!$H8)*kgtoGg=0,"NO",('Activity data'!AL9*EF!$H8)*kgtoGg)</f>
        <v>392.85518380737045</v>
      </c>
      <c r="AM8" s="28">
        <f>IF(('Activity data'!AM9*EF!$H8)*kgtoGg=0,"NO",('Activity data'!AM9*EF!$H8)*kgtoGg)</f>
        <v>390.37853344166462</v>
      </c>
      <c r="AN8" s="28">
        <f>IF(('Activity data'!AN9*EF!$H8)*kgtoGg=0,"NO",('Activity data'!AN9*EF!$H8)*kgtoGg)</f>
        <v>387.313711438057</v>
      </c>
      <c r="AO8" s="28">
        <f>IF(('Activity data'!AO9*EF!$H8)*kgtoGg=0,"NO",('Activity data'!AO9*EF!$H8)*kgtoGg)</f>
        <v>384.19814804280736</v>
      </c>
      <c r="AP8" s="28">
        <f>IF(('Activity data'!AP9*EF!$H8)*kgtoGg=0,"NO",('Activity data'!AP9*EF!$H8)*kgtoGg)</f>
        <v>380.60282566818478</v>
      </c>
      <c r="AQ8" s="28">
        <f>IF(('Activity data'!AQ9*EF!$H8)*kgtoGg=0,"NO",('Activity data'!AQ9*EF!$H8)*kgtoGg)</f>
        <v>377.26238861314164</v>
      </c>
      <c r="AR8" s="28">
        <f>IF(('Activity data'!AR9*EF!$H8)*kgtoGg=0,"NO",('Activity data'!AR9*EF!$H8)*kgtoGg)</f>
        <v>375.52472855270673</v>
      </c>
      <c r="AS8" s="28">
        <f>IF(('Activity data'!AS9*EF!$H8)*kgtoGg=0,"NO",('Activity data'!AS9*EF!$H8)*kgtoGg)</f>
        <v>373.43747258690217</v>
      </c>
      <c r="AT8" s="28">
        <f>IF(('Activity data'!AT9*EF!$H8)*kgtoGg=0,"NO",('Activity data'!AT9*EF!$H8)*kgtoGg)</f>
        <v>371.58839734853444</v>
      </c>
      <c r="AU8" s="28">
        <f>IF(('Activity data'!AU9*EF!$H8)*kgtoGg=0,"NO",('Activity data'!AU9*EF!$H8)*kgtoGg)</f>
        <v>369.81271110961103</v>
      </c>
      <c r="AV8" s="28">
        <f>IF(('Activity data'!AV9*EF!$H8)*kgtoGg=0,"NO",('Activity data'!AV9*EF!$H8)*kgtoGg)</f>
        <v>368.11851844484391</v>
      </c>
      <c r="AW8" s="28">
        <f>IF(('Activity data'!AW9*EF!$H8)*kgtoGg=0,"NO",('Activity data'!AW9*EF!$H8)*kgtoGg)</f>
        <v>368.20484292038088</v>
      </c>
      <c r="AX8" s="28">
        <f>IF(('Activity data'!AX9*EF!$H8)*kgtoGg=0,"NO",('Activity data'!AX9*EF!$H8)*kgtoGg)</f>
        <v>367.34576812410921</v>
      </c>
      <c r="AY8" s="28">
        <f>IF(('Activity data'!AY9*EF!$H8)*kgtoGg=0,"NO",('Activity data'!AY9*EF!$H8)*kgtoGg)</f>
        <v>367.32601552221132</v>
      </c>
      <c r="AZ8" s="28">
        <f>IF(('Activity data'!AZ9*EF!$H8)*kgtoGg=0,"NO",('Activity data'!AZ9*EF!$H8)*kgtoGg)</f>
        <v>367.69433536613008</v>
      </c>
      <c r="BA8" s="28">
        <f>IF(('Activity data'!BA9*EF!$H8)*kgtoGg=0,"NO",('Activity data'!BA9*EF!$H8)*kgtoGg)</f>
        <v>368.43927582236807</v>
      </c>
      <c r="BB8" s="28">
        <f>IF(('Activity data'!BB9*EF!$H8)*kgtoGg=0,"NO",('Activity data'!BB9*EF!$H8)*kgtoGg)</f>
        <v>369.11083188190236</v>
      </c>
      <c r="BC8" s="28">
        <f>IF(('Activity data'!BC9*EF!$H8)*kgtoGg=0,"NO",('Activity data'!BC9*EF!$H8)*kgtoGg)</f>
        <v>369.81797499132159</v>
      </c>
      <c r="BD8" s="28">
        <f>IF(('Activity data'!BD9*EF!$H8)*kgtoGg=0,"NO",('Activity data'!BD9*EF!$H8)*kgtoGg)</f>
        <v>370.2095342215942</v>
      </c>
      <c r="BE8" s="28">
        <f>IF(('Activity data'!BE9*EF!$H8)*kgtoGg=0,"NO",('Activity data'!BE9*EF!$H8)*kgtoGg)</f>
        <v>370.60543203473077</v>
      </c>
      <c r="BF8" s="28">
        <f>IF(('Activity data'!BF9*EF!$H8)*kgtoGg=0,"NO",('Activity data'!BF9*EF!$H8)*kgtoGg)</f>
        <v>371.24199945475084</v>
      </c>
      <c r="BG8" s="28">
        <f>IF(('Activity data'!BG9*EF!$H8)*kgtoGg=0,"NO",('Activity data'!BG9*EF!$H8)*kgtoGg)</f>
        <v>371.88882696435769</v>
      </c>
      <c r="BH8" s="28">
        <f>IF(('Activity data'!BH9*EF!$H8)*kgtoGg=0,"NO",('Activity data'!BH9*EF!$H8)*kgtoGg)</f>
        <v>372.51827110014978</v>
      </c>
      <c r="BI8" s="28">
        <f>IF(('Activity data'!BI9*EF!$H8)*kgtoGg=0,"NO",('Activity data'!BI9*EF!$H8)*kgtoGg)</f>
        <v>373.06372502427297</v>
      </c>
      <c r="BJ8" s="28">
        <f>IF(('Activity data'!BJ9*EF!$H8)*kgtoGg=0,"NO",('Activity data'!BJ9*EF!$H8)*kgtoGg)</f>
        <v>373.56547720570268</v>
      </c>
      <c r="BK8" s="28">
        <f>IF(('Activity data'!BK9*EF!$H8)*kgtoGg=0,"NO",('Activity data'!BK9*EF!$H8)*kgtoGg)</f>
        <v>374.26477716050294</v>
      </c>
      <c r="BL8" s="28">
        <f>IF(('Activity data'!BL9*EF!$H8)*kgtoGg=0,"NO",('Activity data'!BL9*EF!$H8)*kgtoGg)</f>
        <v>375.01196284501407</v>
      </c>
      <c r="BM8" s="28">
        <f>IF(('Activity data'!BM9*EF!$H8)*kgtoGg=0,"NO",('Activity data'!BM9*EF!$H8)*kgtoGg)</f>
        <v>375.73664642533424</v>
      </c>
      <c r="BN8" s="28">
        <f>IF(('Activity data'!BN9*EF!$H8)*kgtoGg=0,"NO",('Activity data'!BN9*EF!$H8)*kgtoGg)</f>
        <v>375.93337086276318</v>
      </c>
      <c r="BO8" s="28">
        <f>IF(('Activity data'!BO9*EF!$H8)*kgtoGg=0,"NO",('Activity data'!BO9*EF!$H8)*kgtoGg)</f>
        <v>376.11110600784764</v>
      </c>
      <c r="BP8" s="28">
        <f>IF(('Activity data'!BP9*EF!$H8)*kgtoGg=0,"NO",('Activity data'!BP9*EF!$H8)*kgtoGg)</f>
        <v>376.2716281428759</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18.167908642958221</v>
      </c>
      <c r="AE9" s="28">
        <f>IF(('Activity data'!AE10*EF!$H9)*kgtoGg=0,"NO",('Activity data'!AE10*EF!$H9)*kgtoGg)</f>
        <v>18.703118325589585</v>
      </c>
      <c r="AF9" s="28">
        <f>IF(('Activity data'!AF10*EF!$H9)*kgtoGg=0,"NO",('Activity data'!AF10*EF!$H9)*kgtoGg)</f>
        <v>19.110683611246067</v>
      </c>
      <c r="AG9" s="28">
        <f>IF(('Activity data'!AG10*EF!$H9)*kgtoGg=0,"NO",('Activity data'!AG10*EF!$H9)*kgtoGg)</f>
        <v>19.381078634845768</v>
      </c>
      <c r="AH9" s="28">
        <f>IF(('Activity data'!AH10*EF!$H9)*kgtoGg=0,"NO",('Activity data'!AH10*EF!$H9)*kgtoGg)</f>
        <v>19.539359099864932</v>
      </c>
      <c r="AI9" s="28">
        <f>IF(('Activity data'!AI10*EF!$H9)*kgtoGg=0,"NO",('Activity data'!AI10*EF!$H9)*kgtoGg)</f>
        <v>19.792387289163873</v>
      </c>
      <c r="AJ9" s="28">
        <f>IF(('Activity data'!AJ10*EF!$H9)*kgtoGg=0,"NO",('Activity data'!AJ10*EF!$H9)*kgtoGg)</f>
        <v>20.006040307320131</v>
      </c>
      <c r="AK9" s="28">
        <f>IF(('Activity data'!AK10*EF!$H9)*kgtoGg=0,"NO",('Activity data'!AK10*EF!$H9)*kgtoGg)</f>
        <v>20.182331198548038</v>
      </c>
      <c r="AL9" s="28">
        <f>IF(('Activity data'!AL10*EF!$H9)*kgtoGg=0,"NO",('Activity data'!AL10*EF!$H9)*kgtoGg)</f>
        <v>18.323224837184696</v>
      </c>
      <c r="AM9" s="28">
        <f>IF(('Activity data'!AM10*EF!$H9)*kgtoGg=0,"NO",('Activity data'!AM10*EF!$H9)*kgtoGg)</f>
        <v>18.957782990427372</v>
      </c>
      <c r="AN9" s="28">
        <f>IF(('Activity data'!AN10*EF!$H9)*kgtoGg=0,"NO",('Activity data'!AN10*EF!$H9)*kgtoGg)</f>
        <v>19.578400979885405</v>
      </c>
      <c r="AO9" s="28">
        <f>IF(('Activity data'!AO10*EF!$H9)*kgtoGg=0,"NO",('Activity data'!AO10*EF!$H9)*kgtoGg)</f>
        <v>20.210628970701602</v>
      </c>
      <c r="AP9" s="28">
        <f>IF(('Activity data'!AP10*EF!$H9)*kgtoGg=0,"NO",('Activity data'!AP10*EF!$H9)*kgtoGg)</f>
        <v>20.831468153581632</v>
      </c>
      <c r="AQ9" s="28">
        <f>IF(('Activity data'!AQ10*EF!$H9)*kgtoGg=0,"NO",('Activity data'!AQ10*EF!$H9)*kgtoGg)</f>
        <v>21.480394338108145</v>
      </c>
      <c r="AR9" s="28">
        <f>IF(('Activity data'!AR10*EF!$H9)*kgtoGg=0,"NO",('Activity data'!AR10*EF!$H9)*kgtoGg)</f>
        <v>22.239714884516552</v>
      </c>
      <c r="AS9" s="28">
        <f>IF(('Activity data'!AS10*EF!$H9)*kgtoGg=0,"NO",('Activity data'!AS10*EF!$H9)*kgtoGg)</f>
        <v>23.00139966379464</v>
      </c>
      <c r="AT9" s="28">
        <f>IF(('Activity data'!AT10*EF!$H9)*kgtoGg=0,"NO",('Activity data'!AT10*EF!$H9)*kgtoGg)</f>
        <v>23.801809834453881</v>
      </c>
      <c r="AU9" s="28">
        <f>IF(('Activity data'!AU10*EF!$H9)*kgtoGg=0,"NO",('Activity data'!AU10*EF!$H9)*kgtoGg)</f>
        <v>24.63305924101892</v>
      </c>
      <c r="AV9" s="28">
        <f>IF(('Activity data'!AV10*EF!$H9)*kgtoGg=0,"NO",('Activity data'!AV10*EF!$H9)*kgtoGg)</f>
        <v>25.497702158593928</v>
      </c>
      <c r="AW9" s="28">
        <f>IF(('Activity data'!AW10*EF!$H9)*kgtoGg=0,"NO",('Activity data'!AW10*EF!$H9)*kgtoGg)</f>
        <v>26.520303887957429</v>
      </c>
      <c r="AX9" s="28">
        <f>IF(('Activity data'!AX10*EF!$H9)*kgtoGg=0,"NO",('Activity data'!AX10*EF!$H9)*kgtoGg)</f>
        <v>27.513680478029944</v>
      </c>
      <c r="AY9" s="28">
        <f>IF(('Activity data'!AY10*EF!$H9)*kgtoGg=0,"NO",('Activity data'!AY10*EF!$H9)*kgtoGg)</f>
        <v>28.610736378031959</v>
      </c>
      <c r="AZ9" s="28">
        <f>IF(('Activity data'!AZ10*EF!$H9)*kgtoGg=0,"NO",('Activity data'!AZ10*EF!$H9)*kgtoGg)</f>
        <v>29.784950390012035</v>
      </c>
      <c r="BA9" s="28">
        <f>IF(('Activity data'!BA10*EF!$H9)*kgtoGg=0,"NO",('Activity data'!BA10*EF!$H9)*kgtoGg)</f>
        <v>31.041812535333815</v>
      </c>
      <c r="BB9" s="28">
        <f>IF(('Activity data'!BB10*EF!$H9)*kgtoGg=0,"NO",('Activity data'!BB10*EF!$H9)*kgtoGg)</f>
        <v>32.34874390016649</v>
      </c>
      <c r="BC9" s="28">
        <f>IF(('Activity data'!BC10*EF!$H9)*kgtoGg=0,"NO",('Activity data'!BC10*EF!$H9)*kgtoGg)</f>
        <v>33.718328313343299</v>
      </c>
      <c r="BD9" s="28">
        <f>IF(('Activity data'!BD10*EF!$H9)*kgtoGg=0,"NO",('Activity data'!BD10*EF!$H9)*kgtoGg)</f>
        <v>35.121300141614384</v>
      </c>
      <c r="BE9" s="28">
        <f>IF(('Activity data'!BE10*EF!$H9)*kgtoGg=0,"NO",('Activity data'!BE10*EF!$H9)*kgtoGg)</f>
        <v>36.589549791842238</v>
      </c>
      <c r="BF9" s="28">
        <f>IF(('Activity data'!BF10*EF!$H9)*kgtoGg=0,"NO",('Activity data'!BF10*EF!$H9)*kgtoGg)</f>
        <v>38.15152540383027</v>
      </c>
      <c r="BG9" s="28">
        <f>IF(('Activity data'!BG10*EF!$H9)*kgtoGg=0,"NO",('Activity data'!BG10*EF!$H9)*kgtoGg)</f>
        <v>39.790073032941073</v>
      </c>
      <c r="BH9" s="28">
        <f>IF(('Activity data'!BH10*EF!$H9)*kgtoGg=0,"NO",('Activity data'!BH10*EF!$H9)*kgtoGg)</f>
        <v>41.507211936633141</v>
      </c>
      <c r="BI9" s="28">
        <f>IF(('Activity data'!BI10*EF!$H9)*kgtoGg=0,"NO",('Activity data'!BI10*EF!$H9)*kgtoGg)</f>
        <v>43.300362641521886</v>
      </c>
      <c r="BJ9" s="28">
        <f>IF(('Activity data'!BJ10*EF!$H9)*kgtoGg=0,"NO",('Activity data'!BJ10*EF!$H9)*kgtoGg)</f>
        <v>45.179022231345556</v>
      </c>
      <c r="BK9" s="28">
        <f>IF(('Activity data'!BK10*EF!$H9)*kgtoGg=0,"NO",('Activity data'!BK10*EF!$H9)*kgtoGg)</f>
        <v>47.17924431404424</v>
      </c>
      <c r="BL9" s="28">
        <f>IF(('Activity data'!BL10*EF!$H9)*kgtoGg=0,"NO",('Activity data'!BL10*EF!$H9)*kgtoGg)</f>
        <v>49.291401466578961</v>
      </c>
      <c r="BM9" s="28">
        <f>IF(('Activity data'!BM10*EF!$H9)*kgtoGg=0,"NO",('Activity data'!BM10*EF!$H9)*kgtoGg)</f>
        <v>51.51431912192735</v>
      </c>
      <c r="BN9" s="28">
        <f>IF(('Activity data'!BN10*EF!$H9)*kgtoGg=0,"NO",('Activity data'!BN10*EF!$H9)*kgtoGg)</f>
        <v>53.783719326736879</v>
      </c>
      <c r="BO9" s="28">
        <f>IF(('Activity data'!BO10*EF!$H9)*kgtoGg=0,"NO",('Activity data'!BO10*EF!$H9)*kgtoGg)</f>
        <v>56.174902231628344</v>
      </c>
      <c r="BP9" s="28">
        <f>IF(('Activity data'!BP10*EF!$H9)*kgtoGg=0,"NO",('Activity data'!BP10*EF!$H9)*kgtoGg)</f>
        <v>58.697385492323185</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135.03807908158947</v>
      </c>
      <c r="AE10" s="28">
        <f>IF(('Activity data'!AE11*EF!$H10)*kgtoGg=0,"NO",('Activity data'!AE11*EF!$H10)*kgtoGg)</f>
        <v>133.43407597157514</v>
      </c>
      <c r="AF10" s="28">
        <f>IF(('Activity data'!AF11*EF!$H10)*kgtoGg=0,"NO",('Activity data'!AF11*EF!$H10)*kgtoGg)</f>
        <v>132.51562537691942</v>
      </c>
      <c r="AG10" s="28">
        <f>IF(('Activity data'!AG11*EF!$H10)*kgtoGg=0,"NO",('Activity data'!AG11*EF!$H10)*kgtoGg)</f>
        <v>132.25762504113763</v>
      </c>
      <c r="AH10" s="28">
        <f>IF(('Activity data'!AH11*EF!$H10)*kgtoGg=0,"NO",('Activity data'!AH11*EF!$H10)*kgtoGg)</f>
        <v>132.5335627152555</v>
      </c>
      <c r="AI10" s="28">
        <f>IF(('Activity data'!AI11*EF!$H10)*kgtoGg=0,"NO",('Activity data'!AI11*EF!$H10)*kgtoGg)</f>
        <v>132.65621227593726</v>
      </c>
      <c r="AJ10" s="28">
        <f>IF(('Activity data'!AJ11*EF!$H10)*kgtoGg=0,"NO",('Activity data'!AJ11*EF!$H10)*kgtoGg)</f>
        <v>132.94861924349763</v>
      </c>
      <c r="AK10" s="28">
        <f>IF(('Activity data'!AK11*EF!$H10)*kgtoGg=0,"NO",('Activity data'!AK11*EF!$H10)*kgtoGg)</f>
        <v>133.40236668505128</v>
      </c>
      <c r="AL10" s="28">
        <f>IF(('Activity data'!AL11*EF!$H10)*kgtoGg=0,"NO",('Activity data'!AL11*EF!$H10)*kgtoGg)</f>
        <v>139.78259602627506</v>
      </c>
      <c r="AM10" s="28">
        <f>IF(('Activity data'!AM11*EF!$H10)*kgtoGg=0,"NO",('Activity data'!AM11*EF!$H10)*kgtoGg)</f>
        <v>138.12371012424543</v>
      </c>
      <c r="AN10" s="28">
        <f>IF(('Activity data'!AN11*EF!$H10)*kgtoGg=0,"NO",('Activity data'!AN11*EF!$H10)*kgtoGg)</f>
        <v>136.61468160975281</v>
      </c>
      <c r="AO10" s="28">
        <f>IF(('Activity data'!AO11*EF!$H10)*kgtoGg=0,"NO",('Activity data'!AO11*EF!$H10)*kgtoGg)</f>
        <v>135.18284063486934</v>
      </c>
      <c r="AP10" s="28">
        <f>IF(('Activity data'!AP11*EF!$H10)*kgtoGg=0,"NO",('Activity data'!AP11*EF!$H10)*kgtoGg)</f>
        <v>133.87671498201931</v>
      </c>
      <c r="AQ10" s="28">
        <f>IF(('Activity data'!AQ11*EF!$H10)*kgtoGg=0,"NO",('Activity data'!AQ11*EF!$H10)*kgtoGg)</f>
        <v>132.58718385767278</v>
      </c>
      <c r="AR10" s="28">
        <f>IF(('Activity data'!AR11*EF!$H10)*kgtoGg=0,"NO",('Activity data'!AR11*EF!$H10)*kgtoGg)</f>
        <v>130.71561643593591</v>
      </c>
      <c r="AS10" s="28">
        <f>IF(('Activity data'!AS11*EF!$H10)*kgtoGg=0,"NO",('Activity data'!AS11*EF!$H10)*kgtoGg)</f>
        <v>128.94240638254831</v>
      </c>
      <c r="AT10" s="28">
        <f>IF(('Activity data'!AT11*EF!$H10)*kgtoGg=0,"NO",('Activity data'!AT11*EF!$H10)*kgtoGg)</f>
        <v>127.16972295084237</v>
      </c>
      <c r="AU10" s="28">
        <f>IF(('Activity data'!AU11*EF!$H10)*kgtoGg=0,"NO",('Activity data'!AU11*EF!$H10)*kgtoGg)</f>
        <v>125.42294804479356</v>
      </c>
      <c r="AV10" s="28">
        <f>IF(('Activity data'!AV11*EF!$H10)*kgtoGg=0,"NO",('Activity data'!AV11*EF!$H10)*kgtoGg)</f>
        <v>123.69189718235778</v>
      </c>
      <c r="AW10" s="28">
        <f>IF(('Activity data'!AW11*EF!$H10)*kgtoGg=0,"NO",('Activity data'!AW11*EF!$H10)*kgtoGg)</f>
        <v>121.41854408167754</v>
      </c>
      <c r="AX10" s="28">
        <f>IF(('Activity data'!AX11*EF!$H10)*kgtoGg=0,"NO",('Activity data'!AX11*EF!$H10)*kgtoGg)</f>
        <v>119.31108739098703</v>
      </c>
      <c r="AY10" s="28">
        <f>IF(('Activity data'!AY11*EF!$H10)*kgtoGg=0,"NO",('Activity data'!AY11*EF!$H10)*kgtoGg)</f>
        <v>117.0885173342368</v>
      </c>
      <c r="AZ10" s="28">
        <f>IF(('Activity data'!AZ11*EF!$H10)*kgtoGg=0,"NO",('Activity data'!AZ11*EF!$H10)*kgtoGg)</f>
        <v>114.81945315273998</v>
      </c>
      <c r="BA10" s="28">
        <f>IF(('Activity data'!BA11*EF!$H10)*kgtoGg=0,"NO",('Activity data'!BA11*EF!$H10)*kgtoGg)</f>
        <v>112.49248154334065</v>
      </c>
      <c r="BB10" s="28">
        <f>IF(('Activity data'!BB11*EF!$H10)*kgtoGg=0,"NO",('Activity data'!BB11*EF!$H10)*kgtoGg)</f>
        <v>109.91931609413393</v>
      </c>
      <c r="BC10" s="28">
        <f>IF(('Activity data'!BC11*EF!$H10)*kgtoGg=0,"NO",('Activity data'!BC11*EF!$H10)*kgtoGg)</f>
        <v>107.33981093286654</v>
      </c>
      <c r="BD10" s="28">
        <f>IF(('Activity data'!BD11*EF!$H10)*kgtoGg=0,"NO",('Activity data'!BD11*EF!$H10)*kgtoGg)</f>
        <v>104.81422429632339</v>
      </c>
      <c r="BE10" s="28">
        <f>IF(('Activity data'!BE11*EF!$H10)*kgtoGg=0,"NO",('Activity data'!BE11*EF!$H10)*kgtoGg)</f>
        <v>102.28028450577217</v>
      </c>
      <c r="BF10" s="28">
        <f>IF(('Activity data'!BF11*EF!$H10)*kgtoGg=0,"NO",('Activity data'!BF11*EF!$H10)*kgtoGg)</f>
        <v>99.693251120068823</v>
      </c>
      <c r="BG10" s="28">
        <f>IF(('Activity data'!BG11*EF!$H10)*kgtoGg=0,"NO",('Activity data'!BG11*EF!$H10)*kgtoGg)</f>
        <v>96.869357336115769</v>
      </c>
      <c r="BH10" s="28">
        <f>IF(('Activity data'!BH11*EF!$H10)*kgtoGg=0,"NO",('Activity data'!BH11*EF!$H10)*kgtoGg)</f>
        <v>94.032445588171896</v>
      </c>
      <c r="BI10" s="28">
        <f>IF(('Activity data'!BI11*EF!$H10)*kgtoGg=0,"NO",('Activity data'!BI11*EF!$H10)*kgtoGg)</f>
        <v>91.193013935731926</v>
      </c>
      <c r="BJ10" s="28">
        <f>IF(('Activity data'!BJ11*EF!$H10)*kgtoGg=0,"NO",('Activity data'!BJ11*EF!$H10)*kgtoGg)</f>
        <v>88.337097065542451</v>
      </c>
      <c r="BK10" s="28">
        <f>IF(('Activity data'!BK11*EF!$H10)*kgtoGg=0,"NO",('Activity data'!BK11*EF!$H10)*kgtoGg)</f>
        <v>85.420773820221186</v>
      </c>
      <c r="BL10" s="28">
        <f>IF(('Activity data'!BL11*EF!$H10)*kgtoGg=0,"NO",('Activity data'!BL11*EF!$H10)*kgtoGg)</f>
        <v>82.248275816358401</v>
      </c>
      <c r="BM10" s="28">
        <f>IF(('Activity data'!BM11*EF!$H10)*kgtoGg=0,"NO",('Activity data'!BM11*EF!$H10)*kgtoGg)</f>
        <v>79.049743546466985</v>
      </c>
      <c r="BN10" s="28">
        <f>IF(('Activity data'!BN11*EF!$H10)*kgtoGg=0,"NO",('Activity data'!BN11*EF!$H10)*kgtoGg)</f>
        <v>75.916555140614207</v>
      </c>
      <c r="BO10" s="28">
        <f>IF(('Activity data'!BO11*EF!$H10)*kgtoGg=0,"NO",('Activity data'!BO11*EF!$H10)*kgtoGg)</f>
        <v>72.744262755632477</v>
      </c>
      <c r="BP10" s="28">
        <f>IF(('Activity data'!BP11*EF!$H10)*kgtoGg=0,"NO",('Activity data'!BP11*EF!$H10)*kgtoGg)</f>
        <v>69.531659449625138</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14.634591958026794</v>
      </c>
      <c r="AE11" s="28">
        <f>IF(('Activity data'!AE12*EF!$H11)*kgtoGg=0,"NO",('Activity data'!AE12*EF!$H11)*kgtoGg)</f>
        <v>14.460760019849689</v>
      </c>
      <c r="AF11" s="28">
        <f>IF(('Activity data'!AF12*EF!$H11)*kgtoGg=0,"NO",('Activity data'!AF12*EF!$H11)*kgtoGg)</f>
        <v>14.361224023945361</v>
      </c>
      <c r="AG11" s="28">
        <f>IF(('Activity data'!AG12*EF!$H11)*kgtoGg=0,"NO",('Activity data'!AG12*EF!$H11)*kgtoGg)</f>
        <v>14.333263542984138</v>
      </c>
      <c r="AH11" s="28">
        <f>IF(('Activity data'!AH12*EF!$H11)*kgtoGg=0,"NO",('Activity data'!AH12*EF!$H11)*kgtoGg)</f>
        <v>14.363167961752733</v>
      </c>
      <c r="AI11" s="28">
        <f>IF(('Activity data'!AI12*EF!$H11)*kgtoGg=0,"NO",('Activity data'!AI12*EF!$H11)*kgtoGg)</f>
        <v>14.376459962695106</v>
      </c>
      <c r="AJ11" s="28">
        <f>IF(('Activity data'!AJ12*EF!$H11)*kgtoGg=0,"NO",('Activity data'!AJ12*EF!$H11)*kgtoGg)</f>
        <v>14.408149221643647</v>
      </c>
      <c r="AK11" s="28">
        <f>IF(('Activity data'!AK12*EF!$H11)*kgtoGg=0,"NO",('Activity data'!AK12*EF!$H11)*kgtoGg)</f>
        <v>14.457323563461141</v>
      </c>
      <c r="AL11" s="28">
        <f>IF(('Activity data'!AL12*EF!$H11)*kgtoGg=0,"NO",('Activity data'!AL12*EF!$H11)*kgtoGg)</f>
        <v>15.148773365194659</v>
      </c>
      <c r="AM11" s="28">
        <f>IF(('Activity data'!AM12*EF!$H11)*kgtoGg=0,"NO",('Activity data'!AM12*EF!$H11)*kgtoGg)</f>
        <v>14.968993569404924</v>
      </c>
      <c r="AN11" s="28">
        <f>IF(('Activity data'!AN12*EF!$H11)*kgtoGg=0,"NO",('Activity data'!AN12*EF!$H11)*kgtoGg)</f>
        <v>14.805454390583487</v>
      </c>
      <c r="AO11" s="28">
        <f>IF(('Activity data'!AO12*EF!$H11)*kgtoGg=0,"NO",('Activity data'!AO12*EF!$H11)*kgtoGg)</f>
        <v>14.650280319990094</v>
      </c>
      <c r="AP11" s="28">
        <f>IF(('Activity data'!AP12*EF!$H11)*kgtoGg=0,"NO",('Activity data'!AP12*EF!$H11)*kgtoGg)</f>
        <v>14.508730498596213</v>
      </c>
      <c r="AQ11" s="28">
        <f>IF(('Activity data'!AQ12*EF!$H11)*kgtoGg=0,"NO",('Activity data'!AQ12*EF!$H11)*kgtoGg)</f>
        <v>14.368979089583764</v>
      </c>
      <c r="AR11" s="28">
        <f>IF(('Activity data'!AR12*EF!$H11)*kgtoGg=0,"NO",('Activity data'!AR12*EF!$H11)*kgtoGg)</f>
        <v>14.166150185875006</v>
      </c>
      <c r="AS11" s="28">
        <f>IF(('Activity data'!AS12*EF!$H11)*kgtoGg=0,"NO",('Activity data'!AS12*EF!$H11)*kgtoGg)</f>
        <v>13.973980645522468</v>
      </c>
      <c r="AT11" s="28">
        <f>IF(('Activity data'!AT12*EF!$H11)*kgtoGg=0,"NO",('Activity data'!AT12*EF!$H11)*kgtoGg)</f>
        <v>13.781868177171249</v>
      </c>
      <c r="AU11" s="28">
        <f>IF(('Activity data'!AU12*EF!$H11)*kgtoGg=0,"NO",('Activity data'!AU12*EF!$H11)*kgtoGg)</f>
        <v>13.592563514616776</v>
      </c>
      <c r="AV11" s="28">
        <f>IF(('Activity data'!AV12*EF!$H11)*kgtoGg=0,"NO",('Activity data'!AV12*EF!$H11)*kgtoGg)</f>
        <v>13.404962926674234</v>
      </c>
      <c r="AW11" s="28">
        <f>IF(('Activity data'!AW12*EF!$H11)*kgtoGg=0,"NO",('Activity data'!AW12*EF!$H11)*kgtoGg)</f>
        <v>13.158590975656852</v>
      </c>
      <c r="AX11" s="28">
        <f>IF(('Activity data'!AX12*EF!$H11)*kgtoGg=0,"NO",('Activity data'!AX12*EF!$H11)*kgtoGg)</f>
        <v>12.930197851678583</v>
      </c>
      <c r="AY11" s="28">
        <f>IF(('Activity data'!AY12*EF!$H11)*kgtoGg=0,"NO",('Activity data'!AY12*EF!$H11)*kgtoGg)</f>
        <v>12.689329452928511</v>
      </c>
      <c r="AZ11" s="28">
        <f>IF(('Activity data'!AZ12*EF!$H11)*kgtoGg=0,"NO",('Activity data'!AZ12*EF!$H11)*kgtoGg)</f>
        <v>12.443422308450273</v>
      </c>
      <c r="BA11" s="28">
        <f>IF(('Activity data'!BA12*EF!$H11)*kgtoGg=0,"NO",('Activity data'!BA12*EF!$H11)*kgtoGg)</f>
        <v>12.191239515025783</v>
      </c>
      <c r="BB11" s="28">
        <f>IF(('Activity data'!BB12*EF!$H11)*kgtoGg=0,"NO",('Activity data'!BB12*EF!$H11)*kgtoGg)</f>
        <v>11.912375755664392</v>
      </c>
      <c r="BC11" s="28">
        <f>IF(('Activity data'!BC12*EF!$H11)*kgtoGg=0,"NO",('Activity data'!BC12*EF!$H11)*kgtoGg)</f>
        <v>11.632824937513581</v>
      </c>
      <c r="BD11" s="28">
        <f>IF(('Activity data'!BD12*EF!$H11)*kgtoGg=0,"NO",('Activity data'!BD12*EF!$H11)*kgtoGg)</f>
        <v>11.359117475649265</v>
      </c>
      <c r="BE11" s="28">
        <f>IF(('Activity data'!BE12*EF!$H11)*kgtoGg=0,"NO",('Activity data'!BE12*EF!$H11)*kgtoGg)</f>
        <v>11.08450475060806</v>
      </c>
      <c r="BF11" s="28">
        <f>IF(('Activity data'!BF12*EF!$H11)*kgtoGg=0,"NO",('Activity data'!BF12*EF!$H11)*kgtoGg)</f>
        <v>10.804138070046159</v>
      </c>
      <c r="BG11" s="28">
        <f>IF(('Activity data'!BG12*EF!$H11)*kgtoGg=0,"NO",('Activity data'!BG12*EF!$H11)*kgtoGg)</f>
        <v>10.498101924226935</v>
      </c>
      <c r="BH11" s="28">
        <f>IF(('Activity data'!BH12*EF!$H11)*kgtoGg=0,"NO",('Activity data'!BH12*EF!$H11)*kgtoGg)</f>
        <v>10.190654971971293</v>
      </c>
      <c r="BI11" s="28">
        <f>IF(('Activity data'!BI12*EF!$H11)*kgtoGg=0,"NO",('Activity data'!BI12*EF!$H11)*kgtoGg)</f>
        <v>9.882934928049032</v>
      </c>
      <c r="BJ11" s="28">
        <f>IF(('Activity data'!BJ12*EF!$H11)*kgtoGg=0,"NO",('Activity data'!BJ12*EF!$H11)*kgtoGg)</f>
        <v>9.5734283181689008</v>
      </c>
      <c r="BK11" s="28">
        <f>IF(('Activity data'!BK12*EF!$H11)*kgtoGg=0,"NO",('Activity data'!BK12*EF!$H11)*kgtoGg)</f>
        <v>9.2573752388948751</v>
      </c>
      <c r="BL11" s="28">
        <f>IF(('Activity data'!BL12*EF!$H11)*kgtoGg=0,"NO",('Activity data'!BL12*EF!$H11)*kgtoGg)</f>
        <v>8.9135595234318714</v>
      </c>
      <c r="BM11" s="28">
        <f>IF(('Activity data'!BM12*EF!$H11)*kgtoGg=0,"NO",('Activity data'!BM12*EF!$H11)*kgtoGg)</f>
        <v>8.5669223752082218</v>
      </c>
      <c r="BN11" s="28">
        <f>IF(('Activity data'!BN12*EF!$H11)*kgtoGg=0,"NO",('Activity data'!BN12*EF!$H11)*kgtoGg)</f>
        <v>8.2273667908935799</v>
      </c>
      <c r="BO11" s="28">
        <f>IF(('Activity data'!BO12*EF!$H11)*kgtoGg=0,"NO",('Activity data'!BO12*EF!$H11)*kgtoGg)</f>
        <v>7.8835733591333916</v>
      </c>
      <c r="BP11" s="28">
        <f>IF(('Activity data'!BP12*EF!$H11)*kgtoGg=0,"NO",('Activity data'!BP12*EF!$H11)*kgtoGg)</f>
        <v>7.5354112790284233</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15.122529913904449</v>
      </c>
      <c r="AE12" s="28">
        <f>IF(('Activity data'!AE13*EF!$H12)*kgtoGg=0,"NO",('Activity data'!AE13*EF!$H12)*kgtoGg)</f>
        <v>15.16218944114185</v>
      </c>
      <c r="AF12" s="28">
        <f>IF(('Activity data'!AF13*EF!$H12)*kgtoGg=0,"NO",('Activity data'!AF13*EF!$H12)*kgtoGg)</f>
        <v>15.21500554461678</v>
      </c>
      <c r="AG12" s="28">
        <f>IF(('Activity data'!AG13*EF!$H12)*kgtoGg=0,"NO",('Activity data'!AG13*EF!$H12)*kgtoGg)</f>
        <v>15.280114401242404</v>
      </c>
      <c r="AH12" s="28">
        <f>IF(('Activity data'!AH13*EF!$H12)*kgtoGg=0,"NO",('Activity data'!AH13*EF!$H12)*kgtoGg)</f>
        <v>15.357332151080827</v>
      </c>
      <c r="AI12" s="28">
        <f>IF(('Activity data'!AI13*EF!$H12)*kgtoGg=0,"NO",('Activity data'!AI13*EF!$H12)*kgtoGg)</f>
        <v>15.447321728342562</v>
      </c>
      <c r="AJ12" s="28">
        <f>IF(('Activity data'!AJ13*EF!$H12)*kgtoGg=0,"NO",('Activity data'!AJ13*EF!$H12)*kgtoGg)</f>
        <v>15.543061544502351</v>
      </c>
      <c r="AK12" s="28">
        <f>IF(('Activity data'!AK13*EF!$H12)*kgtoGg=0,"NO",('Activity data'!AK13*EF!$H12)*kgtoGg)</f>
        <v>15.644905631020471</v>
      </c>
      <c r="AL12" s="28">
        <f>IF(('Activity data'!AL13*EF!$H12)*kgtoGg=0,"NO",('Activity data'!AL13*EF!$H12)*kgtoGg)</f>
        <v>15.738741196304661</v>
      </c>
      <c r="AM12" s="28">
        <f>IF(('Activity data'!AM13*EF!$H12)*kgtoGg=0,"NO",('Activity data'!AM13*EF!$H12)*kgtoGg)</f>
        <v>15.782418083642735</v>
      </c>
      <c r="AN12" s="28">
        <f>IF(('Activity data'!AN13*EF!$H12)*kgtoGg=0,"NO",('Activity data'!AN13*EF!$H12)*kgtoGg)</f>
        <v>15.830312481129601</v>
      </c>
      <c r="AO12" s="28">
        <f>IF(('Activity data'!AO13*EF!$H12)*kgtoGg=0,"NO",('Activity data'!AO13*EF!$H12)*kgtoGg)</f>
        <v>15.882805706547908</v>
      </c>
      <c r="AP12" s="28">
        <f>IF(('Activity data'!AP13*EF!$H12)*kgtoGg=0,"NO",('Activity data'!AP13*EF!$H12)*kgtoGg)</f>
        <v>15.939212081849879</v>
      </c>
      <c r="AQ12" s="28">
        <f>IF(('Activity data'!AQ13*EF!$H12)*kgtoGg=0,"NO",('Activity data'!AQ13*EF!$H12)*kgtoGg)</f>
        <v>15.999541697804871</v>
      </c>
      <c r="AR12" s="28">
        <f>IF(('Activity data'!AR13*EF!$H12)*kgtoGg=0,"NO",('Activity data'!AR13*EF!$H12)*kgtoGg)</f>
        <v>16.037788380792044</v>
      </c>
      <c r="AS12" s="28">
        <f>IF(('Activity data'!AS13*EF!$H12)*kgtoGg=0,"NO",('Activity data'!AS13*EF!$H12)*kgtoGg)</f>
        <v>16.07949339835481</v>
      </c>
      <c r="AT12" s="28">
        <f>IF(('Activity data'!AT13*EF!$H12)*kgtoGg=0,"NO",('Activity data'!AT13*EF!$H12)*kgtoGg)</f>
        <v>16.124194659855792</v>
      </c>
      <c r="AU12" s="28">
        <f>IF(('Activity data'!AU13*EF!$H12)*kgtoGg=0,"NO",('Activity data'!AU13*EF!$H12)*kgtoGg)</f>
        <v>16.172165435864489</v>
      </c>
      <c r="AV12" s="28">
        <f>IF(('Activity data'!AV13*EF!$H12)*kgtoGg=0,"NO",('Activity data'!AV13*EF!$H12)*kgtoGg)</f>
        <v>16.223015253102528</v>
      </c>
      <c r="AW12" s="28">
        <f>IF(('Activity data'!AW13*EF!$H12)*kgtoGg=0,"NO",('Activity data'!AW13*EF!$H12)*kgtoGg)</f>
        <v>16.256527563744147</v>
      </c>
      <c r="AX12" s="28">
        <f>IF(('Activity data'!AX13*EF!$H12)*kgtoGg=0,"NO",('Activity data'!AX13*EF!$H12)*kgtoGg)</f>
        <v>16.292294852488283</v>
      </c>
      <c r="AY12" s="28">
        <f>IF(('Activity data'!AY13*EF!$H12)*kgtoGg=0,"NO",('Activity data'!AY13*EF!$H12)*kgtoGg)</f>
        <v>16.330718520899875</v>
      </c>
      <c r="AZ12" s="28">
        <f>IF(('Activity data'!AZ13*EF!$H12)*kgtoGg=0,"NO",('Activity data'!AZ13*EF!$H12)*kgtoGg)</f>
        <v>16.37199756043168</v>
      </c>
      <c r="BA12" s="28">
        <f>IF(('Activity data'!BA13*EF!$H12)*kgtoGg=0,"NO",('Activity data'!BA13*EF!$H12)*kgtoGg)</f>
        <v>16.415570081376373</v>
      </c>
      <c r="BB12" s="28">
        <f>IF(('Activity data'!BB13*EF!$H12)*kgtoGg=0,"NO",('Activity data'!BB13*EF!$H12)*kgtoGg)</f>
        <v>16.441932806573895</v>
      </c>
      <c r="BC12" s="28">
        <f>IF(('Activity data'!BC13*EF!$H12)*kgtoGg=0,"NO",('Activity data'!BC13*EF!$H12)*kgtoGg)</f>
        <v>16.47027651588294</v>
      </c>
      <c r="BD12" s="28">
        <f>IF(('Activity data'!BD13*EF!$H12)*kgtoGg=0,"NO",('Activity data'!BD13*EF!$H12)*kgtoGg)</f>
        <v>16.500819217063341</v>
      </c>
      <c r="BE12" s="28">
        <f>IF(('Activity data'!BE13*EF!$H12)*kgtoGg=0,"NO",('Activity data'!BE13*EF!$H12)*kgtoGg)</f>
        <v>16.533181450438686</v>
      </c>
      <c r="BF12" s="28">
        <f>IF(('Activity data'!BF13*EF!$H12)*kgtoGg=0,"NO",('Activity data'!BF13*EF!$H12)*kgtoGg)</f>
        <v>16.567432176379253</v>
      </c>
      <c r="BG12" s="28">
        <f>IF(('Activity data'!BG13*EF!$H12)*kgtoGg=0,"NO",('Activity data'!BG13*EF!$H12)*kgtoGg)</f>
        <v>16.585857693999781</v>
      </c>
      <c r="BH12" s="28">
        <f>IF(('Activity data'!BH13*EF!$H12)*kgtoGg=0,"NO",('Activity data'!BH13*EF!$H12)*kgtoGg)</f>
        <v>16.605906119267068</v>
      </c>
      <c r="BI12" s="28">
        <f>IF(('Activity data'!BI13*EF!$H12)*kgtoGg=0,"NO",('Activity data'!BI13*EF!$H12)*kgtoGg)</f>
        <v>16.627721490239882</v>
      </c>
      <c r="BJ12" s="28">
        <f>IF(('Activity data'!BJ13*EF!$H12)*kgtoGg=0,"NO",('Activity data'!BJ13*EF!$H12)*kgtoGg)</f>
        <v>16.651059094454851</v>
      </c>
      <c r="BK12" s="28">
        <f>IF(('Activity data'!BK13*EF!$H12)*kgtoGg=0,"NO",('Activity data'!BK13*EF!$H12)*kgtoGg)</f>
        <v>16.67647988051916</v>
      </c>
      <c r="BL12" s="28">
        <f>IF(('Activity data'!BL13*EF!$H12)*kgtoGg=0,"NO",('Activity data'!BL13*EF!$H12)*kgtoGg)</f>
        <v>16.685212776604811</v>
      </c>
      <c r="BM12" s="28">
        <f>IF(('Activity data'!BM13*EF!$H12)*kgtoGg=0,"NO",('Activity data'!BM13*EF!$H12)*kgtoGg)</f>
        <v>16.695804019574528</v>
      </c>
      <c r="BN12" s="28">
        <f>IF(('Activity data'!BN13*EF!$H12)*kgtoGg=0,"NO",('Activity data'!BN13*EF!$H12)*kgtoGg)</f>
        <v>16.707667131611888</v>
      </c>
      <c r="BO12" s="28">
        <f>IF(('Activity data'!BO13*EF!$H12)*kgtoGg=0,"NO",('Activity data'!BO13*EF!$H12)*kgtoGg)</f>
        <v>16.720887811327625</v>
      </c>
      <c r="BP12" s="28">
        <f>IF(('Activity data'!BP13*EF!$H12)*kgtoGg=0,"NO",('Activity data'!BP13*EF!$H12)*kgtoGg)</f>
        <v>16.735893154749512</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22.379793038387554</v>
      </c>
      <c r="AE13" s="28">
        <f>IF(('Activity data'!AE14*EF!$H13)*kgtoGg=0,"NO",('Activity data'!AE14*EF!$H13)*kgtoGg)</f>
        <v>22.438485070516204</v>
      </c>
      <c r="AF13" s="28">
        <f>IF(('Activity data'!AF14*EF!$H13)*kgtoGg=0,"NO",('Activity data'!AF14*EF!$H13)*kgtoGg)</f>
        <v>22.516647485905192</v>
      </c>
      <c r="AG13" s="28">
        <f>IF(('Activity data'!AG14*EF!$H13)*kgtoGg=0,"NO",('Activity data'!AG14*EF!$H13)*kgtoGg)</f>
        <v>22.613001914994985</v>
      </c>
      <c r="AH13" s="28">
        <f>IF(('Activity data'!AH14*EF!$H13)*kgtoGg=0,"NO",('Activity data'!AH14*EF!$H13)*kgtoGg)</f>
        <v>22.727276263937416</v>
      </c>
      <c r="AI13" s="28">
        <f>IF(('Activity data'!AI14*EF!$H13)*kgtoGg=0,"NO",('Activity data'!AI14*EF!$H13)*kgtoGg)</f>
        <v>22.860451607361792</v>
      </c>
      <c r="AJ13" s="28">
        <f>IF(('Activity data'!AJ14*EF!$H13)*kgtoGg=0,"NO",('Activity data'!AJ14*EF!$H13)*kgtoGg)</f>
        <v>23.00213671450906</v>
      </c>
      <c r="AK13" s="28">
        <f>IF(('Activity data'!AK14*EF!$H13)*kgtoGg=0,"NO",('Activity data'!AK14*EF!$H13)*kgtoGg)</f>
        <v>23.152855515624704</v>
      </c>
      <c r="AL13" s="28">
        <f>IF(('Activity data'!AL14*EF!$H13)*kgtoGg=0,"NO",('Activity data'!AL14*EF!$H13)*kgtoGg)</f>
        <v>23.291722526809746</v>
      </c>
      <c r="AM13" s="28">
        <f>IF(('Activity data'!AM14*EF!$H13)*kgtoGg=0,"NO",('Activity data'!AM14*EF!$H13)*kgtoGg)</f>
        <v>23.356359839795871</v>
      </c>
      <c r="AN13" s="28">
        <f>IF(('Activity data'!AN14*EF!$H13)*kgtoGg=0,"NO",('Activity data'!AN14*EF!$H13)*kgtoGg)</f>
        <v>23.427238635179755</v>
      </c>
      <c r="AO13" s="28">
        <f>IF(('Activity data'!AO14*EF!$H13)*kgtoGg=0,"NO",('Activity data'!AO14*EF!$H13)*kgtoGg)</f>
        <v>23.504923224165022</v>
      </c>
      <c r="AP13" s="28">
        <f>IF(('Activity data'!AP14*EF!$H13)*kgtoGg=0,"NO",('Activity data'!AP14*EF!$H13)*kgtoGg)</f>
        <v>23.588398873576246</v>
      </c>
      <c r="AQ13" s="28">
        <f>IF(('Activity data'!AQ14*EF!$H13)*kgtoGg=0,"NO",('Activity data'!AQ14*EF!$H13)*kgtoGg)</f>
        <v>23.677680516716972</v>
      </c>
      <c r="AR13" s="28">
        <f>IF(('Activity data'!AR14*EF!$H13)*kgtoGg=0,"NO",('Activity data'!AR14*EF!$H13)*kgtoGg)</f>
        <v>23.73428168428158</v>
      </c>
      <c r="AS13" s="28">
        <f>IF(('Activity data'!AS14*EF!$H13)*kgtoGg=0,"NO",('Activity data'!AS14*EF!$H13)*kgtoGg)</f>
        <v>23.796000832270096</v>
      </c>
      <c r="AT13" s="28">
        <f>IF(('Activity data'!AT14*EF!$H13)*kgtoGg=0,"NO",('Activity data'!AT14*EF!$H13)*kgtoGg)</f>
        <v>23.86215411393939</v>
      </c>
      <c r="AU13" s="28">
        <f>IF(('Activity data'!AU14*EF!$H13)*kgtoGg=0,"NO",('Activity data'!AU14*EF!$H13)*kgtoGg)</f>
        <v>23.933145941700854</v>
      </c>
      <c r="AV13" s="28">
        <f>IF(('Activity data'!AV14*EF!$H13)*kgtoGg=0,"NO",('Activity data'!AV14*EF!$H13)*kgtoGg)</f>
        <v>24.008398455156335</v>
      </c>
      <c r="AW13" s="28">
        <f>IF(('Activity data'!AW14*EF!$H13)*kgtoGg=0,"NO",('Activity data'!AW14*EF!$H13)*kgtoGg)</f>
        <v>24.057993237290514</v>
      </c>
      <c r="AX13" s="28">
        <f>IF(('Activity data'!AX14*EF!$H13)*kgtoGg=0,"NO",('Activity data'!AX14*EF!$H13)*kgtoGg)</f>
        <v>24.110925155705964</v>
      </c>
      <c r="AY13" s="28">
        <f>IF(('Activity data'!AY14*EF!$H13)*kgtoGg=0,"NO",('Activity data'!AY14*EF!$H13)*kgtoGg)</f>
        <v>24.16778824354396</v>
      </c>
      <c r="AZ13" s="28">
        <f>IF(('Activity data'!AZ14*EF!$H13)*kgtoGg=0,"NO",('Activity data'!AZ14*EF!$H13)*kgtoGg)</f>
        <v>24.228876987742495</v>
      </c>
      <c r="BA13" s="28">
        <f>IF(('Activity data'!BA14*EF!$H13)*kgtoGg=0,"NO",('Activity data'!BA14*EF!$H13)*kgtoGg)</f>
        <v>24.293359849172077</v>
      </c>
      <c r="BB13" s="28">
        <f>IF(('Activity data'!BB14*EF!$H13)*kgtoGg=0,"NO",('Activity data'!BB14*EF!$H13)*kgtoGg)</f>
        <v>24.332373978236955</v>
      </c>
      <c r="BC13" s="28">
        <f>IF(('Activity data'!BC14*EF!$H13)*kgtoGg=0,"NO",('Activity data'!BC14*EF!$H13)*kgtoGg)</f>
        <v>24.374319760582093</v>
      </c>
      <c r="BD13" s="28">
        <f>IF(('Activity data'!BD14*EF!$H13)*kgtoGg=0,"NO",('Activity data'!BD14*EF!$H13)*kgtoGg)</f>
        <v>24.419519825329349</v>
      </c>
      <c r="BE13" s="28">
        <f>IF(('Activity data'!BE14*EF!$H13)*kgtoGg=0,"NO",('Activity data'!BE14*EF!$H13)*kgtoGg)</f>
        <v>24.467412611081699</v>
      </c>
      <c r="BF13" s="28">
        <f>IF(('Activity data'!BF14*EF!$H13)*kgtoGg=0,"NO",('Activity data'!BF14*EF!$H13)*kgtoGg)</f>
        <v>24.518100172113382</v>
      </c>
      <c r="BG13" s="28">
        <f>IF(('Activity data'!BG14*EF!$H13)*kgtoGg=0,"NO",('Activity data'!BG14*EF!$H13)*kgtoGg)</f>
        <v>24.54536804814472</v>
      </c>
      <c r="BH13" s="28">
        <f>IF(('Activity data'!BH14*EF!$H13)*kgtoGg=0,"NO",('Activity data'!BH14*EF!$H13)*kgtoGg)</f>
        <v>24.575037661019149</v>
      </c>
      <c r="BI13" s="28">
        <f>IF(('Activity data'!BI14*EF!$H13)*kgtoGg=0,"NO",('Activity data'!BI14*EF!$H13)*kgtoGg)</f>
        <v>24.607322172288544</v>
      </c>
      <c r="BJ13" s="28">
        <f>IF(('Activity data'!BJ14*EF!$H13)*kgtoGg=0,"NO",('Activity data'!BJ14*EF!$H13)*kgtoGg)</f>
        <v>24.641859432609159</v>
      </c>
      <c r="BK13" s="28">
        <f>IF(('Activity data'!BK14*EF!$H13)*kgtoGg=0,"NO",('Activity data'!BK14*EF!$H13)*kgtoGg)</f>
        <v>24.679479588378811</v>
      </c>
      <c r="BL13" s="28">
        <f>IF(('Activity data'!BL14*EF!$H13)*kgtoGg=0,"NO",('Activity data'!BL14*EF!$H13)*kgtoGg)</f>
        <v>24.692403378785265</v>
      </c>
      <c r="BM13" s="28">
        <f>IF(('Activity data'!BM14*EF!$H13)*kgtoGg=0,"NO",('Activity data'!BM14*EF!$H13)*kgtoGg)</f>
        <v>24.708077331955202</v>
      </c>
      <c r="BN13" s="28">
        <f>IF(('Activity data'!BN14*EF!$H13)*kgtoGg=0,"NO",('Activity data'!BN14*EF!$H13)*kgtoGg)</f>
        <v>24.725633520879864</v>
      </c>
      <c r="BO13" s="28">
        <f>IF(('Activity data'!BO14*EF!$H13)*kgtoGg=0,"NO",('Activity data'!BO14*EF!$H13)*kgtoGg)</f>
        <v>24.745198770712364</v>
      </c>
      <c r="BP13" s="28">
        <f>IF(('Activity data'!BP14*EF!$H13)*kgtoGg=0,"NO",('Activity data'!BP14*EF!$H13)*kgtoGg)</f>
        <v>24.767405139763287</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5.563548702014014</v>
      </c>
      <c r="AE14" s="28">
        <f>IF(('Activity data'!AE15*EF!$H14)*kgtoGg=0,"NO",('Activity data'!AE15*EF!$H14)*kgtoGg)</f>
        <v>5.6006986938023271</v>
      </c>
      <c r="AF14" s="28">
        <f>IF(('Activity data'!AF15*EF!$H14)*kgtoGg=0,"NO",('Activity data'!AF15*EF!$H14)*kgtoGg)</f>
        <v>5.6142202926445819</v>
      </c>
      <c r="AG14" s="28">
        <f>IF(('Activity data'!AG15*EF!$H14)*kgtoGg=0,"NO",('Activity data'!AG15*EF!$H14)*kgtoGg)</f>
        <v>5.6035564608915998</v>
      </c>
      <c r="AH14" s="28">
        <f>IF(('Activity data'!AH15*EF!$H14)*kgtoGg=0,"NO",('Activity data'!AH15*EF!$H14)*kgtoGg)</f>
        <v>5.5736225959821732</v>
      </c>
      <c r="AI14" s="28">
        <f>IF(('Activity data'!AI15*EF!$H14)*kgtoGg=0,"NO",('Activity data'!AI15*EF!$H14)*kgtoGg)</f>
        <v>5.5572847597204333</v>
      </c>
      <c r="AJ14" s="28">
        <f>IF(('Activity data'!AJ15*EF!$H14)*kgtoGg=0,"NO",('Activity data'!AJ15*EF!$H14)*kgtoGg)</f>
        <v>5.5347616275009957</v>
      </c>
      <c r="AK14" s="28">
        <f>IF(('Activity data'!AK15*EF!$H14)*kgtoGg=0,"NO",('Activity data'!AK15*EF!$H14)*kgtoGg)</f>
        <v>5.5064836169904536</v>
      </c>
      <c r="AL14" s="28">
        <f>IF(('Activity data'!AL15*EF!$H14)*kgtoGg=0,"NO",('Activity data'!AL15*EF!$H14)*kgtoGg)</f>
        <v>5.1788727917269766</v>
      </c>
      <c r="AM14" s="28">
        <f>IF(('Activity data'!AM15*EF!$H14)*kgtoGg=0,"NO",('Activity data'!AM15*EF!$H14)*kgtoGg)</f>
        <v>5.2150780976013875</v>
      </c>
      <c r="AN14" s="28">
        <f>IF(('Activity data'!AN15*EF!$H14)*kgtoGg=0,"NO",('Activity data'!AN15*EF!$H14)*kgtoGg)</f>
        <v>5.2470647423604175</v>
      </c>
      <c r="AO14" s="28">
        <f>IF(('Activity data'!AO15*EF!$H14)*kgtoGg=0,"NO",('Activity data'!AO15*EF!$H14)*kgtoGg)</f>
        <v>5.2784776449762969</v>
      </c>
      <c r="AP14" s="28">
        <f>IF(('Activity data'!AP15*EF!$H14)*kgtoGg=0,"NO",('Activity data'!AP15*EF!$H14)*kgtoGg)</f>
        <v>5.3062258493978893</v>
      </c>
      <c r="AQ14" s="28">
        <f>IF(('Activity data'!AQ15*EF!$H14)*kgtoGg=0,"NO",('Activity data'!AQ15*EF!$H14)*kgtoGg)</f>
        <v>5.3357583955101928</v>
      </c>
      <c r="AR14" s="28">
        <f>IF(('Activity data'!AR15*EF!$H14)*kgtoGg=0,"NO",('Activity data'!AR15*EF!$H14)*kgtoGg)</f>
        <v>5.3831677973368723</v>
      </c>
      <c r="AS14" s="28">
        <f>IF(('Activity data'!AS15*EF!$H14)*kgtoGg=0,"NO",('Activity data'!AS15*EF!$H14)*kgtoGg)</f>
        <v>5.4284633488069227</v>
      </c>
      <c r="AT14" s="28">
        <f>IF(('Activity data'!AT15*EF!$H14)*kgtoGg=0,"NO",('Activity data'!AT15*EF!$H14)*kgtoGg)</f>
        <v>5.4764336655254438</v>
      </c>
      <c r="AU14" s="28">
        <f>IF(('Activity data'!AU15*EF!$H14)*kgtoGg=0,"NO",('Activity data'!AU15*EF!$H14)*kgtoGg)</f>
        <v>5.5258189585502242</v>
      </c>
      <c r="AV14" s="28">
        <f>IF(('Activity data'!AV15*EF!$H14)*kgtoGg=0,"NO",('Activity data'!AV15*EF!$H14)*kgtoGg)</f>
        <v>5.5768714209318775</v>
      </c>
      <c r="AW14" s="28">
        <f>IF(('Activity data'!AW15*EF!$H14)*kgtoGg=0,"NO",('Activity data'!AW15*EF!$H14)*kgtoGg)</f>
        <v>5.6490873407050106</v>
      </c>
      <c r="AX14" s="28">
        <f>IF(('Activity data'!AX15*EF!$H14)*kgtoGg=0,"NO",('Activity data'!AX15*EF!$H14)*kgtoGg)</f>
        <v>5.7149234223701741</v>
      </c>
      <c r="AY14" s="28">
        <f>IF(('Activity data'!AY15*EF!$H14)*kgtoGg=0,"NO",('Activity data'!AY15*EF!$H14)*kgtoGg)</f>
        <v>5.7902592558530239</v>
      </c>
      <c r="AZ14" s="28">
        <f>IF(('Activity data'!AZ15*EF!$H14)*kgtoGg=0,"NO",('Activity data'!AZ15*EF!$H14)*kgtoGg)</f>
        <v>5.8714478316710199</v>
      </c>
      <c r="BA14" s="28">
        <f>IF(('Activity data'!BA15*EF!$H14)*kgtoGg=0,"NO",('Activity data'!BA15*EF!$H14)*kgtoGg)</f>
        <v>5.958903630586339</v>
      </c>
      <c r="BB14" s="28">
        <f>IF(('Activity data'!BB15*EF!$H14)*kgtoGg=0,"NO",('Activity data'!BB15*EF!$H14)*kgtoGg)</f>
        <v>6.0533152702980306</v>
      </c>
      <c r="BC14" s="28">
        <f>IF(('Activity data'!BC15*EF!$H14)*kgtoGg=0,"NO",('Activity data'!BC15*EF!$H14)*kgtoGg)</f>
        <v>6.1514579309798352</v>
      </c>
      <c r="BD14" s="28">
        <f>IF(('Activity data'!BD15*EF!$H14)*kgtoGg=0,"NO",('Activity data'!BD15*EF!$H14)*kgtoGg)</f>
        <v>6.2498265260818657</v>
      </c>
      <c r="BE14" s="28">
        <f>IF(('Activity data'!BE15*EF!$H14)*kgtoGg=0,"NO",('Activity data'!BE15*EF!$H14)*kgtoGg)</f>
        <v>6.351901848564288</v>
      </c>
      <c r="BF14" s="28">
        <f>IF(('Activity data'!BF15*EF!$H14)*kgtoGg=0,"NO",('Activity data'!BF15*EF!$H14)*kgtoGg)</f>
        <v>6.4604986301162253</v>
      </c>
      <c r="BG14" s="28">
        <f>IF(('Activity data'!BG15*EF!$H14)*kgtoGg=0,"NO",('Activity data'!BG15*EF!$H14)*kgtoGg)</f>
        <v>6.5783023769350883</v>
      </c>
      <c r="BH14" s="28">
        <f>IF(('Activity data'!BH15*EF!$H14)*kgtoGg=0,"NO",('Activity data'!BH15*EF!$H14)*kgtoGg)</f>
        <v>6.7007523406160061</v>
      </c>
      <c r="BI14" s="28">
        <f>IF(('Activity data'!BI15*EF!$H14)*kgtoGg=0,"NO",('Activity data'!BI15*EF!$H14)*kgtoGg)</f>
        <v>6.8273037880391518</v>
      </c>
      <c r="BJ14" s="28">
        <f>IF(('Activity data'!BJ15*EF!$H14)*kgtoGg=0,"NO",('Activity data'!BJ15*EF!$H14)*kgtoGg)</f>
        <v>6.9587755746835533</v>
      </c>
      <c r="BK14" s="28">
        <f>IF(('Activity data'!BK15*EF!$H14)*kgtoGg=0,"NO",('Activity data'!BK15*EF!$H14)*kgtoGg)</f>
        <v>7.0983867826072364</v>
      </c>
      <c r="BL14" s="28">
        <f>IF(('Activity data'!BL15*EF!$H14)*kgtoGg=0,"NO",('Activity data'!BL15*EF!$H14)*kgtoGg)</f>
        <v>7.2506658148940852</v>
      </c>
      <c r="BM14" s="28">
        <f>IF(('Activity data'!BM15*EF!$H14)*kgtoGg=0,"NO",('Activity data'!BM15*EF!$H14)*kgtoGg)</f>
        <v>7.4097014231689569</v>
      </c>
      <c r="BN14" s="28">
        <f>IF(('Activity data'!BN15*EF!$H14)*kgtoGg=0,"NO",('Activity data'!BN15*EF!$H14)*kgtoGg)</f>
        <v>7.5691129675620488</v>
      </c>
      <c r="BO14" s="28">
        <f>IF(('Activity data'!BO15*EF!$H14)*kgtoGg=0,"NO",('Activity data'!BO15*EF!$H14)*kgtoGg)</f>
        <v>7.7360647918174212</v>
      </c>
      <c r="BP14" s="28">
        <f>IF(('Activity data'!BP15*EF!$H14)*kgtoGg=0,"NO",('Activity data'!BP15*EF!$H14)*kgtoGg)</f>
        <v>7.9110034441329038</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1.8492308521700007</v>
      </c>
      <c r="AE16" s="28">
        <f>IF(('Activity data'!AE17*EF!$H16)*kgtoGg=0,"NO",('Activity data'!AE17*EF!$H16)*kgtoGg)</f>
        <v>1.8461129410625701</v>
      </c>
      <c r="AF16" s="28">
        <f>IF(('Activity data'!AF17*EF!$H16)*kgtoGg=0,"NO",('Activity data'!AF17*EF!$H16)*kgtoGg)</f>
        <v>1.8301928556154827</v>
      </c>
      <c r="AG16" s="28">
        <f>IF(('Activity data'!AG17*EF!$H16)*kgtoGg=0,"NO",('Activity data'!AG17*EF!$H16)*kgtoGg)</f>
        <v>1.8014324218890454</v>
      </c>
      <c r="AH16" s="28">
        <f>IF(('Activity data'!AH17*EF!$H16)*kgtoGg=0,"NO",('Activity data'!AH17*EF!$H16)*kgtoGg)</f>
        <v>1.7631450159079838</v>
      </c>
      <c r="AI16" s="28">
        <f>IF(('Activity data'!AI17*EF!$H16)*kgtoGg=0,"NO",('Activity data'!AI17*EF!$H16)*kgtoGg)</f>
        <v>1.735514067672757</v>
      </c>
      <c r="AJ16" s="28">
        <f>IF(('Activity data'!AJ17*EF!$H16)*kgtoGg=0,"NO",('Activity data'!AJ17*EF!$H16)*kgtoGg)</f>
        <v>1.7055066234475167</v>
      </c>
      <c r="AK16" s="28">
        <f>IF(('Activity data'!AK17*EF!$H16)*kgtoGg=0,"NO",('Activity data'!AK17*EF!$H16)*kgtoGg)</f>
        <v>1.6734010379959849</v>
      </c>
      <c r="AL16" s="28">
        <f>IF(('Activity data'!AL17*EF!$H16)*kgtoGg=0,"NO",('Activity data'!AL17*EF!$H16)*kgtoGg)</f>
        <v>1.4636902450696951</v>
      </c>
      <c r="AM16" s="28">
        <f>IF(('Activity data'!AM17*EF!$H16)*kgtoGg=0,"NO",('Activity data'!AM17*EF!$H16)*kgtoGg)</f>
        <v>1.467175037532382</v>
      </c>
      <c r="AN16" s="28">
        <f>IF(('Activity data'!AN17*EF!$H16)*kgtoGg=0,"NO",('Activity data'!AN17*EF!$H16)*kgtoGg)</f>
        <v>1.4685455749808984</v>
      </c>
      <c r="AO16" s="28">
        <f>IF(('Activity data'!AO17*EF!$H16)*kgtoGg=0,"NO",('Activity data'!AO17*EF!$H16)*kgtoGg)</f>
        <v>1.4699879800160407</v>
      </c>
      <c r="AP16" s="28">
        <f>IF(('Activity data'!AP17*EF!$H16)*kgtoGg=0,"NO",('Activity data'!AP17*EF!$H16)*kgtoGg)</f>
        <v>1.4696781826288023</v>
      </c>
      <c r="AQ16" s="28">
        <f>IF(('Activity data'!AQ17*EF!$H16)*kgtoGg=0,"NO",('Activity data'!AQ17*EF!$H16)*kgtoGg)</f>
        <v>1.4707247109973249</v>
      </c>
      <c r="AR16" s="28">
        <f>IF(('Activity data'!AR17*EF!$H16)*kgtoGg=0,"NO",('Activity data'!AR17*EF!$H16)*kgtoGg)</f>
        <v>1.4797650338181012</v>
      </c>
      <c r="AS16" s="28">
        <f>IF(('Activity data'!AS17*EF!$H16)*kgtoGg=0,"NO",('Activity data'!AS17*EF!$H16)*kgtoGg)</f>
        <v>1.4876887702436465</v>
      </c>
      <c r="AT16" s="28">
        <f>IF(('Activity data'!AT17*EF!$H16)*kgtoGg=0,"NO",('Activity data'!AT17*EF!$H16)*kgtoGg)</f>
        <v>1.497092530862038</v>
      </c>
      <c r="AU16" s="28">
        <f>IF(('Activity data'!AU17*EF!$H16)*kgtoGg=0,"NO",('Activity data'!AU17*EF!$H16)*kgtoGg)</f>
        <v>1.5072723343567607</v>
      </c>
      <c r="AV16" s="28">
        <f>IF(('Activity data'!AV17*EF!$H16)*kgtoGg=0,"NO",('Activity data'!AV17*EF!$H16)*kgtoGg)</f>
        <v>1.5183014962344283</v>
      </c>
      <c r="AW16" s="28">
        <f>IF(('Activity data'!AW17*EF!$H16)*kgtoGg=0,"NO",('Activity data'!AW17*EF!$H16)*kgtoGg)</f>
        <v>1.5385893113677669</v>
      </c>
      <c r="AX16" s="28">
        <f>IF(('Activity data'!AX17*EF!$H16)*kgtoGg=0,"NO",('Activity data'!AX17*EF!$H16)*kgtoGg)</f>
        <v>1.5551753090081308</v>
      </c>
      <c r="AY16" s="28">
        <f>IF(('Activity data'!AY17*EF!$H16)*kgtoGg=0,"NO",('Activity data'!AY17*EF!$H16)*kgtoGg)</f>
        <v>1.5763769121406697</v>
      </c>
      <c r="AZ16" s="28">
        <f>IF(('Activity data'!AZ17*EF!$H16)*kgtoGg=0,"NO",('Activity data'!AZ17*EF!$H16)*kgtoGg)</f>
        <v>1.6002038879095517</v>
      </c>
      <c r="BA16" s="28">
        <f>IF(('Activity data'!BA17*EF!$H16)*kgtoGg=0,"NO",('Activity data'!BA17*EF!$H16)*kgtoGg)</f>
        <v>1.6267245780912758</v>
      </c>
      <c r="BB16" s="28">
        <f>IF(('Activity data'!BB17*EF!$H16)*kgtoGg=0,"NO",('Activity data'!BB17*EF!$H16)*kgtoGg)</f>
        <v>1.6543047365529782</v>
      </c>
      <c r="BC16" s="28">
        <f>IF(('Activity data'!BC17*EF!$H16)*kgtoGg=0,"NO",('Activity data'!BC17*EF!$H16)*kgtoGg)</f>
        <v>1.6830490349372282</v>
      </c>
      <c r="BD16" s="28">
        <f>IF(('Activity data'!BD17*EF!$H16)*kgtoGg=0,"NO",('Activity data'!BD17*EF!$H16)*kgtoGg)</f>
        <v>1.7112316554998508</v>
      </c>
      <c r="BE16" s="28">
        <f>IF(('Activity data'!BE17*EF!$H16)*kgtoGg=0,"NO",('Activity data'!BE17*EF!$H16)*kgtoGg)</f>
        <v>1.7404944800042135</v>
      </c>
      <c r="BF16" s="28">
        <f>IF(('Activity data'!BF17*EF!$H16)*kgtoGg=0,"NO",('Activity data'!BF17*EF!$H16)*kgtoGg)</f>
        <v>1.7721289999475554</v>
      </c>
      <c r="BG16" s="28">
        <f>IF(('Activity data'!BG17*EF!$H16)*kgtoGg=0,"NO",('Activity data'!BG17*EF!$H16)*kgtoGg)</f>
        <v>1.8054341494336272</v>
      </c>
      <c r="BH16" s="28">
        <f>IF(('Activity data'!BH17*EF!$H16)*kgtoGg=0,"NO",('Activity data'!BH17*EF!$H16)*kgtoGg)</f>
        <v>1.8399324115295794</v>
      </c>
      <c r="BI16" s="28">
        <f>IF(('Activity data'!BI17*EF!$H16)*kgtoGg=0,"NO",('Activity data'!BI17*EF!$H16)*kgtoGg)</f>
        <v>1.8753304200140548</v>
      </c>
      <c r="BJ16" s="28">
        <f>IF(('Activity data'!BJ17*EF!$H16)*kgtoGg=0,"NO",('Activity data'!BJ17*EF!$H16)*kgtoGg)</f>
        <v>1.9119199417783341</v>
      </c>
      <c r="BK16" s="28">
        <f>IF(('Activity data'!BK17*EF!$H16)*kgtoGg=0,"NO",('Activity data'!BK17*EF!$H16)*kgtoGg)</f>
        <v>1.9511306781528179</v>
      </c>
      <c r="BL16" s="28">
        <f>IF(('Activity data'!BL17*EF!$H16)*kgtoGg=0,"NO",('Activity data'!BL17*EF!$H16)*kgtoGg)</f>
        <v>1.9926557661994944</v>
      </c>
      <c r="BM16" s="28">
        <f>IF(('Activity data'!BM17*EF!$H16)*kgtoGg=0,"NO",('Activity data'!BM17*EF!$H16)*kgtoGg)</f>
        <v>2.0358093900658467</v>
      </c>
      <c r="BN16" s="28">
        <f>IF(('Activity data'!BN17*EF!$H16)*kgtoGg=0,"NO",('Activity data'!BN17*EF!$H16)*kgtoGg)</f>
        <v>2.0777124564460214</v>
      </c>
      <c r="BO16" s="28">
        <f>IF(('Activity data'!BO17*EF!$H16)*kgtoGg=0,"NO",('Activity data'!BO17*EF!$H16)*kgtoGg)</f>
        <v>2.1214071911225969</v>
      </c>
      <c r="BP16" s="28">
        <f>IF(('Activity data'!BP17*EF!$H16)*kgtoGg=0,"NO",('Activity data'!BP17*EF!$H16)*kgtoGg)</f>
        <v>2.1670292689645092</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0.25623243126746226</v>
      </c>
      <c r="AE17" s="28">
        <f>IF(('Activity data'!AE18*EF!$H17)*kgtoGg=0,"NO",('Activity data'!AE18*EF!$H17)*kgtoGg)</f>
        <v>0.25580040843883856</v>
      </c>
      <c r="AF17" s="28">
        <f>IF(('Activity data'!AF18*EF!$H17)*kgtoGg=0,"NO",('Activity data'!AF18*EF!$H17)*kgtoGg)</f>
        <v>0.25359449553439717</v>
      </c>
      <c r="AG17" s="28">
        <f>IF(('Activity data'!AG18*EF!$H17)*kgtoGg=0,"NO",('Activity data'!AG18*EF!$H17)*kgtoGg)</f>
        <v>0.24960940311103422</v>
      </c>
      <c r="AH17" s="28">
        <f>IF(('Activity data'!AH18*EF!$H17)*kgtoGg=0,"NO",('Activity data'!AH18*EF!$H17)*kgtoGg)</f>
        <v>0.24430423793387979</v>
      </c>
      <c r="AI17" s="28">
        <f>IF(('Activity data'!AI18*EF!$H17)*kgtoGg=0,"NO",('Activity data'!AI18*EF!$H17)*kgtoGg)</f>
        <v>0.24047564885522066</v>
      </c>
      <c r="AJ17" s="28">
        <f>IF(('Activity data'!AJ18*EF!$H17)*kgtoGg=0,"NO",('Activity data'!AJ18*EF!$H17)*kgtoGg)</f>
        <v>0.23631776863116238</v>
      </c>
      <c r="AK17" s="28">
        <f>IF(('Activity data'!AK18*EF!$H17)*kgtoGg=0,"NO",('Activity data'!AK18*EF!$H17)*kgtoGg)</f>
        <v>0.23186916655000103</v>
      </c>
      <c r="AL17" s="28">
        <f>IF(('Activity data'!AL18*EF!$H17)*kgtoGg=0,"NO",('Activity data'!AL18*EF!$H17)*kgtoGg)</f>
        <v>0.20281129837119849</v>
      </c>
      <c r="AM17" s="28">
        <f>IF(('Activity data'!AM18*EF!$H17)*kgtoGg=0,"NO",('Activity data'!AM18*EF!$H17)*kgtoGg)</f>
        <v>0.20329415687646782</v>
      </c>
      <c r="AN17" s="28">
        <f>IF(('Activity data'!AN18*EF!$H17)*kgtoGg=0,"NO",('Activity data'!AN18*EF!$H17)*kgtoGg)</f>
        <v>0.20348406077200604</v>
      </c>
      <c r="AO17" s="28">
        <f>IF(('Activity data'!AO18*EF!$H17)*kgtoGg=0,"NO",('Activity data'!AO18*EF!$H17)*kgtoGg)</f>
        <v>0.20368392275710825</v>
      </c>
      <c r="AP17" s="28">
        <f>IF(('Activity data'!AP18*EF!$H17)*kgtoGg=0,"NO",('Activity data'!AP18*EF!$H17)*kgtoGg)</f>
        <v>0.2036409967278138</v>
      </c>
      <c r="AQ17" s="28">
        <f>IF(('Activity data'!AQ18*EF!$H17)*kgtoGg=0,"NO",('Activity data'!AQ18*EF!$H17)*kgtoGg)</f>
        <v>0.20378600539882005</v>
      </c>
      <c r="AR17" s="28">
        <f>IF(('Activity data'!AR18*EF!$H17)*kgtoGg=0,"NO",('Activity data'!AR18*EF!$H17)*kgtoGg)</f>
        <v>0.20503864721641249</v>
      </c>
      <c r="AS17" s="28">
        <f>IF(('Activity data'!AS18*EF!$H17)*kgtoGg=0,"NO",('Activity data'!AS18*EF!$H17)*kgtoGg)</f>
        <v>0.20613657300899677</v>
      </c>
      <c r="AT17" s="28">
        <f>IF(('Activity data'!AT18*EF!$H17)*kgtoGg=0,"NO",('Activity data'!AT18*EF!$H17)*kgtoGg)</f>
        <v>0.20743957335829341</v>
      </c>
      <c r="AU17" s="28">
        <f>IF(('Activity data'!AU18*EF!$H17)*kgtoGg=0,"NO",('Activity data'!AU18*EF!$H17)*kgtoGg)</f>
        <v>0.20885010346934851</v>
      </c>
      <c r="AV17" s="28">
        <f>IF(('Activity data'!AV18*EF!$H17)*kgtoGg=0,"NO",('Activity data'!AV18*EF!$H17)*kgtoGg)</f>
        <v>0.21037832205787191</v>
      </c>
      <c r="AW17" s="28">
        <f>IF(('Activity data'!AW18*EF!$H17)*kgtoGg=0,"NO",('Activity data'!AW18*EF!$H17)*kgtoGg)</f>
        <v>0.21318943468376172</v>
      </c>
      <c r="AX17" s="28">
        <f>IF(('Activity data'!AX18*EF!$H17)*kgtoGg=0,"NO",('Activity data'!AX18*EF!$H17)*kgtoGg)</f>
        <v>0.21548761746359141</v>
      </c>
      <c r="AY17" s="28">
        <f>IF(('Activity data'!AY18*EF!$H17)*kgtoGg=0,"NO",('Activity data'!AY18*EF!$H17)*kgtoGg)</f>
        <v>0.21842534603925484</v>
      </c>
      <c r="AZ17" s="28">
        <f>IF(('Activity data'!AZ18*EF!$H17)*kgtoGg=0,"NO",('Activity data'!AZ18*EF!$H17)*kgtoGg)</f>
        <v>0.22172685051277544</v>
      </c>
      <c r="BA17" s="28">
        <f>IF(('Activity data'!BA18*EF!$H17)*kgtoGg=0,"NO",('Activity data'!BA18*EF!$H17)*kgtoGg)</f>
        <v>0.22540160043173776</v>
      </c>
      <c r="BB17" s="28">
        <f>IF(('Activity data'!BB18*EF!$H17)*kgtoGg=0,"NO",('Activity data'!BB18*EF!$H17)*kgtoGg)</f>
        <v>0.22922315199686072</v>
      </c>
      <c r="BC17" s="28">
        <f>IF(('Activity data'!BC18*EF!$H17)*kgtoGg=0,"NO",('Activity data'!BC18*EF!$H17)*kgtoGg)</f>
        <v>0.23320600868099559</v>
      </c>
      <c r="BD17" s="28">
        <f>IF(('Activity data'!BD18*EF!$H17)*kgtoGg=0,"NO",('Activity data'!BD18*EF!$H17)*kgtoGg)</f>
        <v>0.23711103837362443</v>
      </c>
      <c r="BE17" s="28">
        <f>IF(('Activity data'!BE18*EF!$H17)*kgtoGg=0,"NO",('Activity data'!BE18*EF!$H17)*kgtoGg)</f>
        <v>0.24116574287939621</v>
      </c>
      <c r="BF17" s="28">
        <f>IF(('Activity data'!BF18*EF!$H17)*kgtoGg=0,"NO",('Activity data'!BF18*EF!$H17)*kgtoGg)</f>
        <v>0.24554907335841655</v>
      </c>
      <c r="BG17" s="28">
        <f>IF(('Activity data'!BG18*EF!$H17)*kgtoGg=0,"NO",('Activity data'!BG18*EF!$H17)*kgtoGg)</f>
        <v>0.25016388898110004</v>
      </c>
      <c r="BH17" s="28">
        <f>IF(('Activity data'!BH18*EF!$H17)*kgtoGg=0,"NO",('Activity data'!BH18*EF!$H17)*kgtoGg)</f>
        <v>0.25494402422542345</v>
      </c>
      <c r="BI17" s="28">
        <f>IF(('Activity data'!BI18*EF!$H17)*kgtoGg=0,"NO",('Activity data'!BI18*EF!$H17)*kgtoGg)</f>
        <v>0.25984882979113205</v>
      </c>
      <c r="BJ17" s="28">
        <f>IF(('Activity data'!BJ18*EF!$H17)*kgtoGg=0,"NO",('Activity data'!BJ18*EF!$H17)*kgtoGg)</f>
        <v>0.26491873337270661</v>
      </c>
      <c r="BK17" s="28">
        <f>IF(('Activity data'!BK18*EF!$H17)*kgtoGg=0,"NO",('Activity data'!BK18*EF!$H17)*kgtoGg)</f>
        <v>0.27035183670928126</v>
      </c>
      <c r="BL17" s="28">
        <f>IF(('Activity data'!BL18*EF!$H17)*kgtoGg=0,"NO",('Activity data'!BL18*EF!$H17)*kgtoGg)</f>
        <v>0.27610562037361369</v>
      </c>
      <c r="BM17" s="28">
        <f>IF(('Activity data'!BM18*EF!$H17)*kgtoGg=0,"NO",('Activity data'!BM18*EF!$H17)*kgtoGg)</f>
        <v>0.28208505660695454</v>
      </c>
      <c r="BN17" s="28">
        <f>IF(('Activity data'!BN18*EF!$H17)*kgtoGg=0,"NO",('Activity data'!BN18*EF!$H17)*kgtoGg)</f>
        <v>0.2878912135632668</v>
      </c>
      <c r="BO17" s="28">
        <f>IF(('Activity data'!BO18*EF!$H17)*kgtoGg=0,"NO",('Activity data'!BO18*EF!$H17)*kgtoGg)</f>
        <v>0.29394562698959886</v>
      </c>
      <c r="BP17" s="28">
        <f>IF(('Activity data'!BP18*EF!$H17)*kgtoGg=0,"NO",('Activity data'!BP18*EF!$H17)*kgtoGg)</f>
        <v>0.30026709621621761</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7.3597588630583477</v>
      </c>
      <c r="AE18" s="28">
        <f>IF(('Activity data'!AE5*EF!$H18)*kgtoGg=0,"NO",('Activity data'!AE5*EF!$H18)*kgtoGg)</f>
        <v>7.4092223539506108</v>
      </c>
      <c r="AF18" s="28">
        <f>IF(('Activity data'!AF5*EF!$H18)*kgtoGg=0,"NO",('Activity data'!AF5*EF!$H18)*kgtoGg)</f>
        <v>7.4452066377705028</v>
      </c>
      <c r="AG18" s="28">
        <f>IF(('Activity data'!AG5*EF!$H18)*kgtoGg=0,"NO",('Activity data'!AG5*EF!$H18)*kgtoGg)</f>
        <v>7.4665823700057175</v>
      </c>
      <c r="AH18" s="28">
        <f>IF(('Activity data'!AH5*EF!$H18)*kgtoGg=0,"NO",('Activity data'!AH5*EF!$H18)*kgtoGg)</f>
        <v>7.4768357885833812</v>
      </c>
      <c r="AI18" s="28">
        <f>IF(('Activity data'!AI5*EF!$H18)*kgtoGg=0,"NO",('Activity data'!AI5*EF!$H18)*kgtoGg)</f>
        <v>7.5028666543332259</v>
      </c>
      <c r="AJ18" s="28">
        <f>IF(('Activity data'!AJ5*EF!$H18)*kgtoGg=0,"NO",('Activity data'!AJ5*EF!$H18)*kgtoGg)</f>
        <v>7.52590682239064</v>
      </c>
      <c r="AK18" s="28">
        <f>IF(('Activity data'!AK5*EF!$H18)*kgtoGg=0,"NO",('Activity data'!AK5*EF!$H18)*kgtoGg)</f>
        <v>7.5462842289499656</v>
      </c>
      <c r="AL18" s="28">
        <f>IF(('Activity data'!AL5*EF!$H18)*kgtoGg=0,"NO",('Activity data'!AL5*EF!$H18)*kgtoGg)</f>
        <v>7.3094581486115739</v>
      </c>
      <c r="AM18" s="28">
        <f>IF(('Activity data'!AM5*EF!$H18)*kgtoGg=0,"NO",('Activity data'!AM5*EF!$H18)*kgtoGg)</f>
        <v>7.3615713396065203</v>
      </c>
      <c r="AN18" s="28">
        <f>IF(('Activity data'!AN5*EF!$H18)*kgtoGg=0,"NO",('Activity data'!AN5*EF!$H18)*kgtoGg)</f>
        <v>7.4120359830139186</v>
      </c>
      <c r="AO18" s="28">
        <f>IF(('Activity data'!AO5*EF!$H18)*kgtoGg=0,"NO",('Activity data'!AO5*EF!$H18)*kgtoGg)</f>
        <v>7.464098555230394</v>
      </c>
      <c r="AP18" s="28">
        <f>IF(('Activity data'!AP5*EF!$H18)*kgtoGg=0,"NO",('Activity data'!AP5*EF!$H18)*kgtoGg)</f>
        <v>7.5148386873522686</v>
      </c>
      <c r="AQ18" s="28">
        <f>IF(('Activity data'!AQ5*EF!$H18)*kgtoGg=0,"NO",('Activity data'!AQ5*EF!$H18)*kgtoGg)</f>
        <v>7.5689867677593945</v>
      </c>
      <c r="AR18" s="28">
        <f>IF(('Activity data'!AR5*EF!$H18)*kgtoGg=0,"NO",('Activity data'!AR5*EF!$H18)*kgtoGg)</f>
        <v>7.6311264836910322</v>
      </c>
      <c r="AS18" s="28">
        <f>IF(('Activity data'!AS5*EF!$H18)*kgtoGg=0,"NO",('Activity data'!AS5*EF!$H18)*kgtoGg)</f>
        <v>7.6931556654347775</v>
      </c>
      <c r="AT18" s="28">
        <f>IF(('Activity data'!AT5*EF!$H18)*kgtoGg=0,"NO",('Activity data'!AT5*EF!$H18)*kgtoGg)</f>
        <v>7.7591487585738399</v>
      </c>
      <c r="AU18" s="28">
        <f>IF(('Activity data'!AU5*EF!$H18)*kgtoGg=0,"NO",('Activity data'!AU5*EF!$H18)*kgtoGg)</f>
        <v>7.8281451856690207</v>
      </c>
      <c r="AV18" s="28">
        <f>IF(('Activity data'!AV5*EF!$H18)*kgtoGg=0,"NO",('Activity data'!AV5*EF!$H18)*kgtoGg)</f>
        <v>7.9002680250474331</v>
      </c>
      <c r="AW18" s="28">
        <f>IF(('Activity data'!AW5*EF!$H18)*kgtoGg=0,"NO",('Activity data'!AW5*EF!$H18)*kgtoGg)</f>
        <v>7.9852602727389943</v>
      </c>
      <c r="AX18" s="28">
        <f>IF(('Activity data'!AX5*EF!$H18)*kgtoGg=0,"NO",('Activity data'!AX5*EF!$H18)*kgtoGg)</f>
        <v>8.0659473039227514</v>
      </c>
      <c r="AY18" s="28">
        <f>IF(('Activity data'!AY5*EF!$H18)*kgtoGg=0,"NO",('Activity data'!AY5*EF!$H18)*kgtoGg)</f>
        <v>8.156851140125978</v>
      </c>
      <c r="AZ18" s="28">
        <f>IF(('Activity data'!AZ5*EF!$H18)*kgtoGg=0,"NO",('Activity data'!AZ5*EF!$H18)*kgtoGg)</f>
        <v>8.2548691209072587</v>
      </c>
      <c r="BA18" s="28">
        <f>IF(('Activity data'!BA5*EF!$H18)*kgtoGg=0,"NO",('Activity data'!BA5*EF!$H18)*kgtoGg)</f>
        <v>8.3602568051847914</v>
      </c>
      <c r="BB18" s="28">
        <f>IF(('Activity data'!BB5*EF!$H18)*kgtoGg=0,"NO",('Activity data'!BB5*EF!$H18)*kgtoGg)</f>
        <v>8.4656343899788276</v>
      </c>
      <c r="BC18" s="28">
        <f>IF(('Activity data'!BC5*EF!$H18)*kgtoGg=0,"NO",('Activity data'!BC5*EF!$H18)*kgtoGg)</f>
        <v>8.5758830841438289</v>
      </c>
      <c r="BD18" s="28">
        <f>IF(('Activity data'!BD5*EF!$H18)*kgtoGg=0,"NO",('Activity data'!BD5*EF!$H18)*kgtoGg)</f>
        <v>8.6879222529833999</v>
      </c>
      <c r="BE18" s="28">
        <f>IF(('Activity data'!BE5*EF!$H18)*kgtoGg=0,"NO",('Activity data'!BE5*EF!$H18)*kgtoGg)</f>
        <v>8.8048515245542518</v>
      </c>
      <c r="BF18" s="28">
        <f>IF(('Activity data'!BF5*EF!$H18)*kgtoGg=0,"NO",('Activity data'!BF5*EF!$H18)*kgtoGg)</f>
        <v>8.9293843454758122</v>
      </c>
      <c r="BG18" s="28">
        <f>IF(('Activity data'!BG5*EF!$H18)*kgtoGg=0,"NO",('Activity data'!BG5*EF!$H18)*kgtoGg)</f>
        <v>9.0561509223152221</v>
      </c>
      <c r="BH18" s="28">
        <f>IF(('Activity data'!BH5*EF!$H18)*kgtoGg=0,"NO",('Activity data'!BH5*EF!$H18)*kgtoGg)</f>
        <v>9.1885797550856214</v>
      </c>
      <c r="BI18" s="28">
        <f>IF(('Activity data'!BI5*EF!$H18)*kgtoGg=0,"NO",('Activity data'!BI5*EF!$H18)*kgtoGg)</f>
        <v>9.3262903367147487</v>
      </c>
      <c r="BJ18" s="28">
        <f>IF(('Activity data'!BJ5*EF!$H18)*kgtoGg=0,"NO",('Activity data'!BJ5*EF!$H18)*kgtoGg)</f>
        <v>9.4700004269774283</v>
      </c>
      <c r="BK18" s="28">
        <f>IF(('Activity data'!BK5*EF!$H18)*kgtoGg=0,"NO",('Activity data'!BK5*EF!$H18)*kgtoGg)</f>
        <v>9.6230785893356092</v>
      </c>
      <c r="BL18" s="28">
        <f>IF(('Activity data'!BL5*EF!$H18)*kgtoGg=0,"NO",('Activity data'!BL5*EF!$H18)*kgtoGg)</f>
        <v>9.7806655680600301</v>
      </c>
      <c r="BM18" s="28">
        <f>IF(('Activity data'!BM5*EF!$H18)*kgtoGg=0,"NO",('Activity data'!BM5*EF!$H18)*kgtoGg)</f>
        <v>9.9460688969711608</v>
      </c>
      <c r="BN18" s="28">
        <f>IF(('Activity data'!BN5*EF!$H18)*kgtoGg=0,"NO",('Activity data'!BN5*EF!$H18)*kgtoGg)</f>
        <v>10.11302926675401</v>
      </c>
      <c r="BO18" s="28">
        <f>IF(('Activity data'!BO5*EF!$H18)*kgtoGg=0,"NO",('Activity data'!BO5*EF!$H18)*kgtoGg)</f>
        <v>10.288411982038575</v>
      </c>
      <c r="BP18" s="28">
        <f>IF(('Activity data'!BP5*EF!$H18)*kgtoGg=0,"NO",('Activity data'!BP5*EF!$H18)*kgtoGg)</f>
        <v>10.472937667998684</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2.0968503491247472</v>
      </c>
      <c r="AE19" s="28">
        <f>IF(('Activity data'!AE6*EF!$H19)*kgtoGg=0,"NO",('Activity data'!AE6*EF!$H19)*kgtoGg)</f>
        <v>2.110942867653713</v>
      </c>
      <c r="AF19" s="28">
        <f>IF(('Activity data'!AF6*EF!$H19)*kgtoGg=0,"NO",('Activity data'!AF6*EF!$H19)*kgtoGg)</f>
        <v>2.1211950592668756</v>
      </c>
      <c r="AG19" s="28">
        <f>IF(('Activity data'!AG6*EF!$H19)*kgtoGg=0,"NO",('Activity data'!AG6*EF!$H19)*kgtoGg)</f>
        <v>2.1272851652654814</v>
      </c>
      <c r="AH19" s="28">
        <f>IF(('Activity data'!AH6*EF!$H19)*kgtoGg=0,"NO",('Activity data'!AH6*EF!$H19)*kgtoGg)</f>
        <v>2.1302064409111026</v>
      </c>
      <c r="AI19" s="28">
        <f>IF(('Activity data'!AI6*EF!$H19)*kgtoGg=0,"NO",('Activity data'!AI6*EF!$H19)*kgtoGg)</f>
        <v>2.1376228292671877</v>
      </c>
      <c r="AJ19" s="28">
        <f>IF(('Activity data'!AJ6*EF!$H19)*kgtoGg=0,"NO",('Activity data'!AJ6*EF!$H19)*kgtoGg)</f>
        <v>2.1441871454810761</v>
      </c>
      <c r="AK19" s="28">
        <f>IF(('Activity data'!AK6*EF!$H19)*kgtoGg=0,"NO",('Activity data'!AK6*EF!$H19)*kgtoGg)</f>
        <v>2.1499928210274106</v>
      </c>
      <c r="AL19" s="28">
        <f>IF(('Activity data'!AL6*EF!$H19)*kgtoGg=0,"NO",('Activity data'!AL6*EF!$H19)*kgtoGg)</f>
        <v>2.0825192993428914</v>
      </c>
      <c r="AM19" s="28">
        <f>IF(('Activity data'!AM6*EF!$H19)*kgtoGg=0,"NO",('Activity data'!AM6*EF!$H19)*kgtoGg)</f>
        <v>2.0973667372501641</v>
      </c>
      <c r="AN19" s="28">
        <f>IF(('Activity data'!AN6*EF!$H19)*kgtoGg=0,"NO",('Activity data'!AN6*EF!$H19)*kgtoGg)</f>
        <v>2.1117444916190466</v>
      </c>
      <c r="AO19" s="28">
        <f>IF(('Activity data'!AO6*EF!$H19)*kgtoGg=0,"NO",('Activity data'!AO6*EF!$H19)*kgtoGg)</f>
        <v>2.1265775078577174</v>
      </c>
      <c r="AP19" s="28">
        <f>IF(('Activity data'!AP6*EF!$H19)*kgtoGg=0,"NO",('Activity data'!AP6*EF!$H19)*kgtoGg)</f>
        <v>2.1410337510219368</v>
      </c>
      <c r="AQ19" s="28">
        <f>IF(('Activity data'!AQ6*EF!$H19)*kgtoGg=0,"NO",('Activity data'!AQ6*EF!$H19)*kgtoGg)</f>
        <v>2.1564609441431712</v>
      </c>
      <c r="AR19" s="28">
        <f>IF(('Activity data'!AR6*EF!$H19)*kgtoGg=0,"NO",('Activity data'!AR6*EF!$H19)*kgtoGg)</f>
        <v>2.1741650140006481</v>
      </c>
      <c r="AS19" s="28">
        <f>IF(('Activity data'!AS6*EF!$H19)*kgtoGg=0,"NO",('Activity data'!AS6*EF!$H19)*kgtoGg)</f>
        <v>2.1918375918412272</v>
      </c>
      <c r="AT19" s="28">
        <f>IF(('Activity data'!AT6*EF!$H19)*kgtoGg=0,"NO",('Activity data'!AT6*EF!$H19)*kgtoGg)</f>
        <v>2.2106395176873366</v>
      </c>
      <c r="AU19" s="28">
        <f>IF(('Activity data'!AU6*EF!$H19)*kgtoGg=0,"NO",('Activity data'!AU6*EF!$H19)*kgtoGg)</f>
        <v>2.2302971158416822</v>
      </c>
      <c r="AV19" s="28">
        <f>IF(('Activity data'!AV6*EF!$H19)*kgtoGg=0,"NO",('Activity data'!AV6*EF!$H19)*kgtoGg)</f>
        <v>2.2508454522402546</v>
      </c>
      <c r="AW19" s="28">
        <f>IF(('Activity data'!AW6*EF!$H19)*kgtoGg=0,"NO",('Activity data'!AW6*EF!$H19)*kgtoGg)</f>
        <v>2.2750603793269946</v>
      </c>
      <c r="AX19" s="28">
        <f>IF(('Activity data'!AX6*EF!$H19)*kgtoGg=0,"NO",('Activity data'!AX6*EF!$H19)*kgtoGg)</f>
        <v>2.2980487180287859</v>
      </c>
      <c r="AY19" s="28">
        <f>IF(('Activity data'!AY6*EF!$H19)*kgtoGg=0,"NO",('Activity data'!AY6*EF!$H19)*kgtoGg)</f>
        <v>2.32394790089961</v>
      </c>
      <c r="AZ19" s="28">
        <f>IF(('Activity data'!AZ6*EF!$H19)*kgtoGg=0,"NO",('Activity data'!AZ6*EF!$H19)*kgtoGg)</f>
        <v>2.3518739567726308</v>
      </c>
      <c r="BA19" s="28">
        <f>IF(('Activity data'!BA6*EF!$H19)*kgtoGg=0,"NO",('Activity data'!BA6*EF!$H19)*kgtoGg)</f>
        <v>2.3818996962951573</v>
      </c>
      <c r="BB19" s="28">
        <f>IF(('Activity data'!BB6*EF!$H19)*kgtoGg=0,"NO",('Activity data'!BB6*EF!$H19)*kgtoGg)</f>
        <v>2.411922558399294</v>
      </c>
      <c r="BC19" s="28">
        <f>IF(('Activity data'!BC6*EF!$H19)*kgtoGg=0,"NO",('Activity data'!BC6*EF!$H19)*kgtoGg)</f>
        <v>2.4433332359978213</v>
      </c>
      <c r="BD19" s="28">
        <f>IF(('Activity data'!BD6*EF!$H19)*kgtoGg=0,"NO",('Activity data'!BD6*EF!$H19)*kgtoGg)</f>
        <v>2.4752540332234076</v>
      </c>
      <c r="BE19" s="28">
        <f>IF(('Activity data'!BE6*EF!$H19)*kgtoGg=0,"NO",('Activity data'!BE6*EF!$H19)*kgtoGg)</f>
        <v>2.5085680572938052</v>
      </c>
      <c r="BF19" s="28">
        <f>IF(('Activity data'!BF6*EF!$H19)*kgtoGg=0,"NO",('Activity data'!BF6*EF!$H19)*kgtoGg)</f>
        <v>2.5440483894467469</v>
      </c>
      <c r="BG19" s="28">
        <f>IF(('Activity data'!BG6*EF!$H19)*kgtoGg=0,"NO",('Activity data'!BG6*EF!$H19)*kgtoGg)</f>
        <v>2.5801651353685835</v>
      </c>
      <c r="BH19" s="28">
        <f>IF(('Activity data'!BH6*EF!$H19)*kgtoGg=0,"NO",('Activity data'!BH6*EF!$H19)*kgtoGg)</f>
        <v>2.6178951003573276</v>
      </c>
      <c r="BI19" s="28">
        <f>IF(('Activity data'!BI6*EF!$H19)*kgtoGg=0,"NO",('Activity data'!BI6*EF!$H19)*kgtoGg)</f>
        <v>2.6571298751020014</v>
      </c>
      <c r="BJ19" s="28">
        <f>IF(('Activity data'!BJ6*EF!$H19)*kgtoGg=0,"NO",('Activity data'!BJ6*EF!$H19)*kgtoGg)</f>
        <v>2.698073954731103</v>
      </c>
      <c r="BK19" s="28">
        <f>IF(('Activity data'!BK6*EF!$H19)*kgtoGg=0,"NO",('Activity data'!BK6*EF!$H19)*kgtoGg)</f>
        <v>2.7416870681709011</v>
      </c>
      <c r="BL19" s="28">
        <f>IF(('Activity data'!BL6*EF!$H19)*kgtoGg=0,"NO",('Activity data'!BL6*EF!$H19)*kgtoGg)</f>
        <v>2.7865847771181902</v>
      </c>
      <c r="BM19" s="28">
        <f>IF(('Activity data'!BM6*EF!$H19)*kgtoGg=0,"NO",('Activity data'!BM6*EF!$H19)*kgtoGg)</f>
        <v>2.8337094226978925</v>
      </c>
      <c r="BN19" s="28">
        <f>IF(('Activity data'!BN6*EF!$H19)*kgtoGg=0,"NO",('Activity data'!BN6*EF!$H19)*kgtoGg)</f>
        <v>2.881277680868199</v>
      </c>
      <c r="BO19" s="28">
        <f>IF(('Activity data'!BO6*EF!$H19)*kgtoGg=0,"NO",('Activity data'!BO6*EF!$H19)*kgtoGg)</f>
        <v>2.9312455282688501</v>
      </c>
      <c r="BP19" s="28">
        <f>IF(('Activity data'!BP6*EF!$H19)*kgtoGg=0,"NO",('Activity data'!BP6*EF!$H19)*kgtoGg)</f>
        <v>2.9838182764019527</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0.43307972394988781</v>
      </c>
      <c r="AE20" s="28">
        <f>IF(('Activity data'!AE7*EF!$H20)*kgtoGg=0,"NO",('Activity data'!AE7*EF!$H20)*kgtoGg)</f>
        <v>0.43599036754294673</v>
      </c>
      <c r="AF20" s="28">
        <f>IF(('Activity data'!AF7*EF!$H20)*kgtoGg=0,"NO",('Activity data'!AF7*EF!$H20)*kgtoGg)</f>
        <v>0.4381078368776386</v>
      </c>
      <c r="AG20" s="28">
        <f>IF(('Activity data'!AG7*EF!$H20)*kgtoGg=0,"NO",('Activity data'!AG7*EF!$H20)*kgtoGg)</f>
        <v>0.43936567648731933</v>
      </c>
      <c r="AH20" s="28">
        <f>IF(('Activity data'!AH7*EF!$H20)*kgtoGg=0,"NO",('Activity data'!AH7*EF!$H20)*kgtoGg)</f>
        <v>0.43996903153872546</v>
      </c>
      <c r="AI20" s="28">
        <f>IF(('Activity data'!AI7*EF!$H20)*kgtoGg=0,"NO",('Activity data'!AI7*EF!$H20)*kgtoGg)</f>
        <v>0.44150079913639839</v>
      </c>
      <c r="AJ20" s="28">
        <f>IF(('Activity data'!AJ7*EF!$H20)*kgtoGg=0,"NO",('Activity data'!AJ7*EF!$H20)*kgtoGg)</f>
        <v>0.44285658127651023</v>
      </c>
      <c r="AK20" s="28">
        <f>IF(('Activity data'!AK7*EF!$H20)*kgtoGg=0,"NO",('Activity data'!AK7*EF!$H20)*kgtoGg)</f>
        <v>0.44405567512886773</v>
      </c>
      <c r="AL20" s="28">
        <f>IF(('Activity data'!AL7*EF!$H20)*kgtoGg=0,"NO",('Activity data'!AL7*EF!$H20)*kgtoGg)</f>
        <v>0.43011981453812237</v>
      </c>
      <c r="AM20" s="28">
        <f>IF(('Activity data'!AM7*EF!$H20)*kgtoGg=0,"NO",('Activity data'!AM7*EF!$H20)*kgtoGg)</f>
        <v>0.43318637783050451</v>
      </c>
      <c r="AN20" s="28">
        <f>IF(('Activity data'!AN7*EF!$H20)*kgtoGg=0,"NO",('Activity data'!AN7*EF!$H20)*kgtoGg)</f>
        <v>0.43615593352421156</v>
      </c>
      <c r="AO20" s="28">
        <f>IF(('Activity data'!AO7*EF!$H20)*kgtoGg=0,"NO",('Activity data'!AO7*EF!$H20)*kgtoGg)</f>
        <v>0.43921951819093286</v>
      </c>
      <c r="AP20" s="28">
        <f>IF(('Activity data'!AP7*EF!$H20)*kgtoGg=0,"NO",('Activity data'!AP7*EF!$H20)*kgtoGg)</f>
        <v>0.44220528482016597</v>
      </c>
      <c r="AQ20" s="28">
        <f>IF(('Activity data'!AQ7*EF!$H20)*kgtoGg=0,"NO",('Activity data'!AQ7*EF!$H20)*kgtoGg)</f>
        <v>0.44539158971839327</v>
      </c>
      <c r="AR20" s="28">
        <f>IF(('Activity data'!AR7*EF!$H20)*kgtoGg=0,"NO",('Activity data'!AR7*EF!$H20)*kgtoGg)</f>
        <v>0.44904815666885106</v>
      </c>
      <c r="AS20" s="28">
        <f>IF(('Activity data'!AS7*EF!$H20)*kgtoGg=0,"NO",('Activity data'!AS7*EF!$H20)*kgtoGg)</f>
        <v>0.45269821931441645</v>
      </c>
      <c r="AT20" s="28">
        <f>IF(('Activity data'!AT7*EF!$H20)*kgtoGg=0,"NO",('Activity data'!AT7*EF!$H20)*kgtoGg)</f>
        <v>0.45658153547885238</v>
      </c>
      <c r="AU20" s="28">
        <f>IF(('Activity data'!AU7*EF!$H20)*kgtoGg=0,"NO",('Activity data'!AU7*EF!$H20)*kgtoGg)</f>
        <v>0.46064158067270977</v>
      </c>
      <c r="AV20" s="28">
        <f>IF(('Activity data'!AV7*EF!$H20)*kgtoGg=0,"NO",('Activity data'!AV7*EF!$H20)*kgtoGg)</f>
        <v>0.46488559735174345</v>
      </c>
      <c r="AW20" s="28">
        <f>IF(('Activity data'!AW7*EF!$H20)*kgtoGg=0,"NO",('Activity data'!AW7*EF!$H20)*kgtoGg)</f>
        <v>0.46988690511916198</v>
      </c>
      <c r="AX20" s="28">
        <f>IF(('Activity data'!AX7*EF!$H20)*kgtoGg=0,"NO",('Activity data'!AX7*EF!$H20)*kgtoGg)</f>
        <v>0.47463487551351752</v>
      </c>
      <c r="AY20" s="28">
        <f>IF(('Activity data'!AY7*EF!$H20)*kgtoGg=0,"NO",('Activity data'!AY7*EF!$H20)*kgtoGg)</f>
        <v>0.47998404646074605</v>
      </c>
      <c r="AZ20" s="28">
        <f>IF(('Activity data'!AZ7*EF!$H20)*kgtoGg=0,"NO",('Activity data'!AZ7*EF!$H20)*kgtoGg)</f>
        <v>0.48575184413574252</v>
      </c>
      <c r="BA20" s="28">
        <f>IF(('Activity data'!BA7*EF!$H20)*kgtoGg=0,"NO",('Activity data'!BA7*EF!$H20)*kgtoGg)</f>
        <v>0.49195330671948612</v>
      </c>
      <c r="BB20" s="28">
        <f>IF(('Activity data'!BB7*EF!$H20)*kgtoGg=0,"NO",('Activity data'!BB7*EF!$H20)*kgtoGg)</f>
        <v>0.49815417500637765</v>
      </c>
      <c r="BC20" s="28">
        <f>IF(('Activity data'!BC7*EF!$H20)*kgtoGg=0,"NO",('Activity data'!BC7*EF!$H20)*kgtoGg)</f>
        <v>0.5046416802253969</v>
      </c>
      <c r="BD20" s="28">
        <f>IF(('Activity data'!BD7*EF!$H20)*kgtoGg=0,"NO",('Activity data'!BD7*EF!$H20)*kgtoGg)</f>
        <v>0.51123454464058415</v>
      </c>
      <c r="BE20" s="28">
        <f>IF(('Activity data'!BE7*EF!$H20)*kgtoGg=0,"NO",('Activity data'!BE7*EF!$H20)*kgtoGg)</f>
        <v>0.51811516363854448</v>
      </c>
      <c r="BF20" s="28">
        <f>IF(('Activity data'!BF7*EF!$H20)*kgtoGg=0,"NO",('Activity data'!BF7*EF!$H20)*kgtoGg)</f>
        <v>0.52544320803659139</v>
      </c>
      <c r="BG20" s="28">
        <f>IF(('Activity data'!BG7*EF!$H20)*kgtoGg=0,"NO",('Activity data'!BG7*EF!$H20)*kgtoGg)</f>
        <v>0.53290269619716812</v>
      </c>
      <c r="BH20" s="28">
        <f>IF(('Activity data'!BH7*EF!$H20)*kgtoGg=0,"NO",('Activity data'!BH7*EF!$H20)*kgtoGg)</f>
        <v>0.54069537574093474</v>
      </c>
      <c r="BI20" s="28">
        <f>IF(('Activity data'!BI7*EF!$H20)*kgtoGg=0,"NO",('Activity data'!BI7*EF!$H20)*kgtoGg)</f>
        <v>0.54879885600253375</v>
      </c>
      <c r="BJ20" s="28">
        <f>IF(('Activity data'!BJ7*EF!$H20)*kgtoGg=0,"NO",('Activity data'!BJ7*EF!$H20)*kgtoGg)</f>
        <v>0.55725537304036388</v>
      </c>
      <c r="BK20" s="28">
        <f>IF(('Activity data'!BK7*EF!$H20)*kgtoGg=0,"NO",('Activity data'!BK7*EF!$H20)*kgtoGg)</f>
        <v>0.56626314755178142</v>
      </c>
      <c r="BL20" s="28">
        <f>IF(('Activity data'!BL7*EF!$H20)*kgtoGg=0,"NO",('Activity data'!BL7*EF!$H20)*kgtoGg)</f>
        <v>0.57553624012369076</v>
      </c>
      <c r="BM20" s="28">
        <f>IF(('Activity data'!BM7*EF!$H20)*kgtoGg=0,"NO",('Activity data'!BM7*EF!$H20)*kgtoGg)</f>
        <v>0.58526928020803082</v>
      </c>
      <c r="BN20" s="28">
        <f>IF(('Activity data'!BN7*EF!$H20)*kgtoGg=0,"NO",('Activity data'!BN7*EF!$H20)*kgtoGg)</f>
        <v>0.59509394324408049</v>
      </c>
      <c r="BO20" s="28">
        <f>IF(('Activity data'!BO7*EF!$H20)*kgtoGg=0,"NO",('Activity data'!BO7*EF!$H20)*kgtoGg)</f>
        <v>0.60541421315160004</v>
      </c>
      <c r="BP20" s="28">
        <f>IF(('Activity data'!BP7*EF!$H20)*kgtoGg=0,"NO",('Activity data'!BP7*EF!$H20)*kgtoGg)</f>
        <v>0.61627249460133482</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9.3325663477847043E-2</v>
      </c>
      <c r="AE21" s="28">
        <f>IF(('Activity data'!AE8*EF!$H21)*kgtoGg=0,"NO",('Activity data'!AE8*EF!$H21)*kgtoGg)</f>
        <v>9.3838262952039772E-2</v>
      </c>
      <c r="AF21" s="28">
        <f>IF(('Activity data'!AF8*EF!$H21)*kgtoGg=0,"NO",('Activity data'!AF8*EF!$H21)*kgtoGg)</f>
        <v>9.3736291137318711E-2</v>
      </c>
      <c r="AG21" s="28">
        <f>IF(('Activity data'!AG8*EF!$H21)*kgtoGg=0,"NO",('Activity data'!AG8*EF!$H21)*kgtoGg)</f>
        <v>9.3009832506033438E-2</v>
      </c>
      <c r="AH21" s="28">
        <f>IF(('Activity data'!AH8*EF!$H21)*kgtoGg=0,"NO",('Activity data'!AH8*EF!$H21)*kgtoGg)</f>
        <v>9.1811853512282757E-2</v>
      </c>
      <c r="AI21" s="28">
        <f>IF(('Activity data'!AI8*EF!$H21)*kgtoGg=0,"NO",('Activity data'!AI8*EF!$H21)*kgtoGg)</f>
        <v>9.1119603195007823E-2</v>
      </c>
      <c r="AJ21" s="28">
        <f>IF(('Activity data'!AJ8*EF!$H21)*kgtoGg=0,"NO",('Activity data'!AJ8*EF!$H21)*kgtoGg)</f>
        <v>9.0294515911330697E-2</v>
      </c>
      <c r="AK21" s="28">
        <f>IF(('Activity data'!AK8*EF!$H21)*kgtoGg=0,"NO",('Activity data'!AK8*EF!$H21)*kgtoGg)</f>
        <v>8.9350444023629891E-2</v>
      </c>
      <c r="AL21" s="28">
        <f>IF(('Activity data'!AL8*EF!$H21)*kgtoGg=0,"NO",('Activity data'!AL8*EF!$H21)*kgtoGg)</f>
        <v>7.9610622438451017E-2</v>
      </c>
      <c r="AM21" s="28">
        <f>IF(('Activity data'!AM8*EF!$H21)*kgtoGg=0,"NO",('Activity data'!AM8*EF!$H21)*kgtoGg)</f>
        <v>7.9108738575635718E-2</v>
      </c>
      <c r="AN21" s="28">
        <f>IF(('Activity data'!AN8*EF!$H21)*kgtoGg=0,"NO",('Activity data'!AN8*EF!$H21)*kgtoGg)</f>
        <v>7.8487663947052214E-2</v>
      </c>
      <c r="AO21" s="28">
        <f>IF(('Activity data'!AO8*EF!$H21)*kgtoGg=0,"NO",('Activity data'!AO8*EF!$H21)*kgtoGg)</f>
        <v>7.785630676668244E-2</v>
      </c>
      <c r="AP21" s="28">
        <f>IF(('Activity data'!AP8*EF!$H21)*kgtoGg=0,"NO",('Activity data'!AP8*EF!$H21)*kgtoGg)</f>
        <v>7.7127728237218668E-2</v>
      </c>
      <c r="AQ21" s="28">
        <f>IF(('Activity data'!AQ8*EF!$H21)*kgtoGg=0,"NO",('Activity data'!AQ8*EF!$H21)*kgtoGg)</f>
        <v>7.6450801257176959E-2</v>
      </c>
      <c r="AR21" s="28">
        <f>IF(('Activity data'!AR8*EF!$H21)*kgtoGg=0,"NO",('Activity data'!AR8*EF!$H21)*kgtoGg)</f>
        <v>7.6098670994679291E-2</v>
      </c>
      <c r="AS21" s="28">
        <f>IF(('Activity data'!AS8*EF!$H21)*kgtoGg=0,"NO",('Activity data'!AS8*EF!$H21)*kgtoGg)</f>
        <v>7.5675696439486601E-2</v>
      </c>
      <c r="AT21" s="28">
        <f>IF(('Activity data'!AT8*EF!$H21)*kgtoGg=0,"NO",('Activity data'!AT8*EF!$H21)*kgtoGg)</f>
        <v>7.5300988311073125E-2</v>
      </c>
      <c r="AU21" s="28">
        <f>IF(('Activity data'!AU8*EF!$H21)*kgtoGg=0,"NO",('Activity data'!AU8*EF!$H21)*kgtoGg)</f>
        <v>7.4941152186814672E-2</v>
      </c>
      <c r="AV21" s="28">
        <f>IF(('Activity data'!AV8*EF!$H21)*kgtoGg=0,"NO",('Activity data'!AV8*EF!$H21)*kgtoGg)</f>
        <v>7.4597830428232773E-2</v>
      </c>
      <c r="AW21" s="28">
        <f>IF(('Activity data'!AW8*EF!$H21)*kgtoGg=0,"NO",('Activity data'!AW8*EF!$H21)*kgtoGg)</f>
        <v>7.4615323757867807E-2</v>
      </c>
      <c r="AX21" s="28">
        <f>IF(('Activity data'!AX8*EF!$H21)*kgtoGg=0,"NO",('Activity data'!AX8*EF!$H21)*kgtoGg)</f>
        <v>7.4441235488013346E-2</v>
      </c>
      <c r="AY21" s="28">
        <f>IF(('Activity data'!AY8*EF!$H21)*kgtoGg=0,"NO",('Activity data'!AY8*EF!$H21)*kgtoGg)</f>
        <v>7.4437232697680725E-2</v>
      </c>
      <c r="AZ21" s="28">
        <f>IF(('Activity data'!AZ8*EF!$H21)*kgtoGg=0,"NO",('Activity data'!AZ8*EF!$H21)*kgtoGg)</f>
        <v>7.4511871325957518E-2</v>
      </c>
      <c r="BA21" s="28">
        <f>IF(('Activity data'!BA8*EF!$H21)*kgtoGg=0,"NO",('Activity data'!BA8*EF!$H21)*kgtoGg)</f>
        <v>7.4662830701944183E-2</v>
      </c>
      <c r="BB21" s="28">
        <f>IF(('Activity data'!BB8*EF!$H21)*kgtoGg=0,"NO",('Activity data'!BB8*EF!$H21)*kgtoGg)</f>
        <v>7.4798919006503886E-2</v>
      </c>
      <c r="BC21" s="28">
        <f>IF(('Activity data'!BC8*EF!$H21)*kgtoGg=0,"NO",('Activity data'!BC8*EF!$H21)*kgtoGg)</f>
        <v>7.4942218892605245E-2</v>
      </c>
      <c r="BD21" s="28">
        <f>IF(('Activity data'!BD8*EF!$H21)*kgtoGg=0,"NO",('Activity data'!BD8*EF!$H21)*kgtoGg)</f>
        <v>7.502156689494395E-2</v>
      </c>
      <c r="BE21" s="28">
        <f>IF(('Activity data'!BE8*EF!$H21)*kgtoGg=0,"NO",('Activity data'!BE8*EF!$H21)*kgtoGg)</f>
        <v>7.5101794094749166E-2</v>
      </c>
      <c r="BF21" s="28">
        <f>IF(('Activity data'!BF8*EF!$H21)*kgtoGg=0,"NO",('Activity data'!BF8*EF!$H21)*kgtoGg)</f>
        <v>7.523079208337359E-2</v>
      </c>
      <c r="BG21" s="28">
        <f>IF(('Activity data'!BG8*EF!$H21)*kgtoGg=0,"NO",('Activity data'!BG8*EF!$H21)*kgtoGg)</f>
        <v>7.5361869240485449E-2</v>
      </c>
      <c r="BH21" s="28">
        <f>IF(('Activity data'!BH8*EF!$H21)*kgtoGg=0,"NO",('Activity data'!BH8*EF!$H21)*kgtoGg)</f>
        <v>7.5489423722406732E-2</v>
      </c>
      <c r="BI21" s="28">
        <f>IF(('Activity data'!BI8*EF!$H21)*kgtoGg=0,"NO",('Activity data'!BI8*EF!$H21)*kgtoGg)</f>
        <v>7.5599957904468662E-2</v>
      </c>
      <c r="BJ21" s="28">
        <f>IF(('Activity data'!BJ8*EF!$H21)*kgtoGg=0,"NO",('Activity data'!BJ8*EF!$H21)*kgtoGg)</f>
        <v>7.5701636093073302E-2</v>
      </c>
      <c r="BK21" s="28">
        <f>IF(('Activity data'!BK8*EF!$H21)*kgtoGg=0,"NO",('Activity data'!BK8*EF!$H21)*kgtoGg)</f>
        <v>7.5843346593449754E-2</v>
      </c>
      <c r="BL21" s="28">
        <f>IF(('Activity data'!BL8*EF!$H21)*kgtoGg=0,"NO",('Activity data'!BL8*EF!$H21)*kgtoGg)</f>
        <v>7.5994760956484358E-2</v>
      </c>
      <c r="BM21" s="28">
        <f>IF(('Activity data'!BM8*EF!$H21)*kgtoGg=0,"NO",('Activity data'!BM8*EF!$H21)*kgtoGg)</f>
        <v>7.6141615352908712E-2</v>
      </c>
      <c r="BN21" s="28">
        <f>IF(('Activity data'!BN8*EF!$H21)*kgtoGg=0,"NO",('Activity data'!BN8*EF!$H21)*kgtoGg)</f>
        <v>7.6181480818754907E-2</v>
      </c>
      <c r="BO21" s="28">
        <f>IF(('Activity data'!BO8*EF!$H21)*kgtoGg=0,"NO",('Activity data'!BO8*EF!$H21)*kgtoGg)</f>
        <v>7.6217498176072748E-2</v>
      </c>
      <c r="BP21" s="28">
        <f>IF(('Activity data'!BP8*EF!$H21)*kgtoGg=0,"NO",('Activity data'!BP8*EF!$H21)*kgtoGg)</f>
        <v>7.6250027381773694E-2</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7.5090377447119647E-2</v>
      </c>
      <c r="I22" s="28">
        <f>IF(('Activity data'!I9*EF!$H22)*kgtoGg=0,"NO",('Activity data'!I9*EF!$H22)*kgtoGg)</f>
        <v>8.0897014718953164E-2</v>
      </c>
      <c r="J22" s="28">
        <f>IF(('Activity data'!J9*EF!$H22)*kgtoGg=0,"NO",('Activity data'!J9*EF!$H22)*kgtoGg)</f>
        <v>8.1688828892385018E-2</v>
      </c>
      <c r="K22" s="28">
        <f>IF(('Activity data'!K9*EF!$H22)*kgtoGg=0,"NO",('Activity data'!K9*EF!$H22)*kgtoGg)</f>
        <v>8.1688828892385004E-2</v>
      </c>
      <c r="L22" s="28">
        <f>IF(('Activity data'!L9*EF!$H22)*kgtoGg=0,"NO",('Activity data'!L9*EF!$H22)*kgtoGg)</f>
        <v>7.1791151724486982E-2</v>
      </c>
      <c r="M22" s="28">
        <f>IF(('Activity data'!M9*EF!$H22)*kgtoGg=0,"NO",('Activity data'!M9*EF!$H22)*kgtoGg)</f>
        <v>7.0867368522149823E-2</v>
      </c>
      <c r="N22" s="28">
        <f>IF(('Activity data'!N9*EF!$H22)*kgtoGg=0,"NO",('Activity data'!N9*EF!$H22)*kgtoGg)</f>
        <v>7.2582965897918836E-2</v>
      </c>
      <c r="O22" s="28">
        <f>IF(('Activity data'!O9*EF!$H22)*kgtoGg=0,"NO",('Activity data'!O9*EF!$H22)*kgtoGg)</f>
        <v>7.4694470360403734E-2</v>
      </c>
      <c r="P22" s="28">
        <f>IF(('Activity data'!P9*EF!$H22)*kgtoGg=0,"NO",('Activity data'!P9*EF!$H22)*kgtoGg)</f>
        <v>7.799369608303644E-2</v>
      </c>
      <c r="Q22" s="28">
        <f>IF(('Activity data'!Q9*EF!$H22)*kgtoGg=0,"NO",('Activity data'!Q9*EF!$H22)*kgtoGg)</f>
        <v>8.076504569004786E-2</v>
      </c>
      <c r="R22" s="28">
        <f>IF(('Activity data'!R9*EF!$H22)*kgtoGg=0,"NO",('Activity data'!R9*EF!$H22)*kgtoGg)</f>
        <v>8.300851918143809E-2</v>
      </c>
      <c r="S22" s="28">
        <f>IF(('Activity data'!S9*EF!$H22)*kgtoGg=0,"NO",('Activity data'!S9*EF!$H22)*kgtoGg)</f>
        <v>8.1292921805669105E-2</v>
      </c>
      <c r="T22" s="28">
        <f>IF(('Activity data'!T9*EF!$H22)*kgtoGg=0,"NO",('Activity data'!T9*EF!$H22)*kgtoGg)</f>
        <v>8.7759404222029144E-2</v>
      </c>
      <c r="U22" s="28">
        <f>IF(('Activity data'!U9*EF!$H22)*kgtoGg=0,"NO",('Activity data'!U9*EF!$H22)*kgtoGg)</f>
        <v>8.762743519312384E-2</v>
      </c>
      <c r="V22" s="28">
        <f>IF(('Activity data'!V9*EF!$H22)*kgtoGg=0,"NO",('Activity data'!V9*EF!$H22)*kgtoGg)</f>
        <v>8.5779868788449537E-2</v>
      </c>
      <c r="W22" s="28">
        <f>IF(('Activity data'!W9*EF!$H22)*kgtoGg=0,"NO",('Activity data'!W9*EF!$H22)*kgtoGg)</f>
        <v>8.472411655720706E-2</v>
      </c>
      <c r="X22" s="28">
        <f>IF(('Activity data'!X9*EF!$H22)*kgtoGg=0,"NO",('Activity data'!X9*EF!$H22)*kgtoGg)</f>
        <v>8.6703651990786682E-2</v>
      </c>
      <c r="Y22" s="28">
        <f>IF(('Activity data'!Y9*EF!$H22)*kgtoGg=0,"NO",('Activity data'!Y9*EF!$H22)*kgtoGg)</f>
        <v>8.9606970626703419E-2</v>
      </c>
      <c r="Z22" s="28">
        <f>IF(('Activity data'!Z9*EF!$H22)*kgtoGg=0,"NO",('Activity data'!Z9*EF!$H22)*kgtoGg)</f>
        <v>9.1322568002472418E-2</v>
      </c>
      <c r="AA22" s="28">
        <f>IF(('Activity data'!AA9*EF!$H22)*kgtoGg=0,"NO",('Activity data'!AA9*EF!$H22)*kgtoGg)</f>
        <v>9.1058629944661823E-2</v>
      </c>
      <c r="AB22" s="28">
        <f>IF(('Activity data'!AB9*EF!$H22)*kgtoGg=0,"NO",('Activity data'!AB9*EF!$H22)*kgtoGg)</f>
        <v>9.0002877713419346E-2</v>
      </c>
      <c r="AC22" s="28">
        <f>IF(('Activity data'!AC9*EF!$H22)*kgtoGg=0,"NO",('Activity data'!AC9*EF!$H22)*kgtoGg)</f>
        <v>8.9738939655608738E-2</v>
      </c>
      <c r="AD22" s="28">
        <f>IF(('Activity data'!AD9*EF!$H22)*kgtoGg=0,"NO",('Activity data'!AD9*EF!$H22)*kgtoGg)</f>
        <v>9.8388669665967848E-2</v>
      </c>
      <c r="AE22" s="28">
        <f>IF(('Activity data'!AE9*EF!$H22)*kgtoGg=0,"NO",('Activity data'!AE9*EF!$H22)*kgtoGg)</f>
        <v>9.892907815017081E-2</v>
      </c>
      <c r="AF22" s="28">
        <f>IF(('Activity data'!AF9*EF!$H22)*kgtoGg=0,"NO",('Activity data'!AF9*EF!$H22)*kgtoGg)</f>
        <v>9.8821574267316414E-2</v>
      </c>
      <c r="AG22" s="28">
        <f>IF(('Activity data'!AG9*EF!$H22)*kgtoGg=0,"NO",('Activity data'!AG9*EF!$H22)*kgtoGg)</f>
        <v>9.8055704562929238E-2</v>
      </c>
      <c r="AH22" s="28">
        <f>IF(('Activity data'!AH9*EF!$H22)*kgtoGg=0,"NO",('Activity data'!AH9*EF!$H22)*kgtoGg)</f>
        <v>9.6792734067028249E-2</v>
      </c>
      <c r="AI22" s="28">
        <f>IF(('Activity data'!AI9*EF!$H22)*kgtoGg=0,"NO",('Activity data'!AI9*EF!$H22)*kgtoGg)</f>
        <v>9.6062928510288859E-2</v>
      </c>
      <c r="AJ22" s="28">
        <f>IF(('Activity data'!AJ9*EF!$H22)*kgtoGg=0,"NO",('Activity data'!AJ9*EF!$H22)*kgtoGg)</f>
        <v>9.519307945511904E-2</v>
      </c>
      <c r="AK22" s="28">
        <f>IF(('Activity data'!AK9*EF!$H22)*kgtoGg=0,"NO",('Activity data'!AK9*EF!$H22)*kgtoGg)</f>
        <v>9.4197790767758485E-2</v>
      </c>
      <c r="AL22" s="28">
        <f>IF(('Activity data'!AL9*EF!$H22)*kgtoGg=0,"NO",('Activity data'!AL9*EF!$H22)*kgtoGg)</f>
        <v>8.3929574579002436E-2</v>
      </c>
      <c r="AM22" s="28">
        <f>IF(('Activity data'!AM9*EF!$H22)*kgtoGg=0,"NO",('Activity data'!AM9*EF!$H22)*kgtoGg)</f>
        <v>8.3400463038306713E-2</v>
      </c>
      <c r="AN22" s="28">
        <f>IF(('Activity data'!AN9*EF!$H22)*kgtoGg=0,"NO",('Activity data'!AN9*EF!$H22)*kgtoGg)</f>
        <v>8.2745694519204563E-2</v>
      </c>
      <c r="AO22" s="28">
        <f>IF(('Activity data'!AO9*EF!$H22)*kgtoGg=0,"NO",('Activity data'!AO9*EF!$H22)*kgtoGg)</f>
        <v>8.2080085610081885E-2</v>
      </c>
      <c r="AP22" s="28">
        <f>IF(('Activity data'!AP9*EF!$H22)*kgtoGg=0,"NO",('Activity data'!AP9*EF!$H22)*kgtoGg)</f>
        <v>8.131198100101962E-2</v>
      </c>
      <c r="AQ22" s="28">
        <f>IF(('Activity data'!AQ9*EF!$H22)*kgtoGg=0,"NO",('Activity data'!AQ9*EF!$H22)*kgtoGg)</f>
        <v>8.0598330087162315E-2</v>
      </c>
      <c r="AR22" s="28">
        <f>IF(('Activity data'!AR9*EF!$H22)*kgtoGg=0,"NO",('Activity data'!AR9*EF!$H22)*kgtoGg)</f>
        <v>8.0227096422324812E-2</v>
      </c>
      <c r="AS22" s="28">
        <f>IF(('Activity data'!AS9*EF!$H22)*kgtoGg=0,"NO",('Activity data'!AS9*EF!$H22)*kgtoGg)</f>
        <v>7.9781175094395085E-2</v>
      </c>
      <c r="AT22" s="28">
        <f>IF(('Activity data'!AT9*EF!$H22)*kgtoGg=0,"NO",('Activity data'!AT9*EF!$H22)*kgtoGg)</f>
        <v>7.9386138692897915E-2</v>
      </c>
      <c r="AU22" s="28">
        <f>IF(('Activity data'!AU9*EF!$H22)*kgtoGg=0,"NO",('Activity data'!AU9*EF!$H22)*kgtoGg)</f>
        <v>7.900678111595498E-2</v>
      </c>
      <c r="AV22" s="28">
        <f>IF(('Activity data'!AV9*EF!$H22)*kgtoGg=0,"NO",('Activity data'!AV9*EF!$H22)*kgtoGg)</f>
        <v>7.8644833824765642E-2</v>
      </c>
      <c r="AW22" s="28">
        <f>IF(('Activity data'!AW9*EF!$H22)*kgtoGg=0,"NO",('Activity data'!AW9*EF!$H22)*kgtoGg)</f>
        <v>7.8663276184205461E-2</v>
      </c>
      <c r="AX22" s="28">
        <f>IF(('Activity data'!AX9*EF!$H22)*kgtoGg=0,"NO",('Activity data'!AX9*EF!$H22)*kgtoGg)</f>
        <v>7.8479743459795789E-2</v>
      </c>
      <c r="AY22" s="28">
        <f>IF(('Activity data'!AY9*EF!$H22)*kgtoGg=0,"NO",('Activity data'!AY9*EF!$H22)*kgtoGg)</f>
        <v>7.8475523514272741E-2</v>
      </c>
      <c r="AZ22" s="28">
        <f>IF(('Activity data'!AZ9*EF!$H22)*kgtoGg=0,"NO",('Activity data'!AZ9*EF!$H22)*kgtoGg)</f>
        <v>7.8554211359268225E-2</v>
      </c>
      <c r="BA22" s="28">
        <f>IF(('Activity data'!BA9*EF!$H22)*kgtoGg=0,"NO",('Activity data'!BA9*EF!$H22)*kgtoGg)</f>
        <v>7.87133604252747E-2</v>
      </c>
      <c r="BB22" s="28">
        <f>IF(('Activity data'!BB9*EF!$H22)*kgtoGg=0,"NO",('Activity data'!BB9*EF!$H22)*kgtoGg)</f>
        <v>7.8856831650056344E-2</v>
      </c>
      <c r="BC22" s="28">
        <f>IF(('Activity data'!BC9*EF!$H22)*kgtoGg=0,"NO",('Activity data'!BC9*EF!$H22)*kgtoGg)</f>
        <v>7.9007905691551319E-2</v>
      </c>
      <c r="BD22" s="28">
        <f>IF(('Activity data'!BD9*EF!$H22)*kgtoGg=0,"NO",('Activity data'!BD9*EF!$H22)*kgtoGg)</f>
        <v>7.9091558398639877E-2</v>
      </c>
      <c r="BE22" s="28">
        <f>IF(('Activity data'!BE9*EF!$H22)*kgtoGg=0,"NO",('Activity data'!BE9*EF!$H22)*kgtoGg)</f>
        <v>7.9176138000495402E-2</v>
      </c>
      <c r="BF22" s="28">
        <f>IF(('Activity data'!BF9*EF!$H22)*kgtoGg=0,"NO",('Activity data'!BF9*EF!$H22)*kgtoGg)</f>
        <v>7.9312134252944838E-2</v>
      </c>
      <c r="BG22" s="28">
        <f>IF(('Activity data'!BG9*EF!$H22)*kgtoGg=0,"NO",('Activity data'!BG9*EF!$H22)*kgtoGg)</f>
        <v>7.945032247075369E-2</v>
      </c>
      <c r="BH22" s="28">
        <f>IF(('Activity data'!BH9*EF!$H22)*kgtoGg=0,"NO",('Activity data'!BH9*EF!$H22)*kgtoGg)</f>
        <v>7.9584796904885582E-2</v>
      </c>
      <c r="BI22" s="28">
        <f>IF(('Activity data'!BI9*EF!$H22)*kgtoGg=0,"NO",('Activity data'!BI9*EF!$H22)*kgtoGg)</f>
        <v>7.9701327671669472E-2</v>
      </c>
      <c r="BJ22" s="28">
        <f>IF(('Activity data'!BJ9*EF!$H22)*kgtoGg=0,"NO",('Activity data'!BJ9*EF!$H22)*kgtoGg)</f>
        <v>7.9808521998910767E-2</v>
      </c>
      <c r="BK22" s="28">
        <f>IF(('Activity data'!BK9*EF!$H22)*kgtoGg=0,"NO",('Activity data'!BK9*EF!$H22)*kgtoGg)</f>
        <v>7.9957920428990484E-2</v>
      </c>
      <c r="BL22" s="28">
        <f>IF(('Activity data'!BL9*EF!$H22)*kgtoGg=0,"NO",('Activity data'!BL9*EF!$H22)*kgtoGg)</f>
        <v>8.0117549165525867E-2</v>
      </c>
      <c r="BM22" s="28">
        <f>IF(('Activity data'!BM9*EF!$H22)*kgtoGg=0,"NO",('Activity data'!BM9*EF!$H22)*kgtoGg)</f>
        <v>8.02723705529165E-2</v>
      </c>
      <c r="BN22" s="28">
        <f>IF(('Activity data'!BN9*EF!$H22)*kgtoGg=0,"NO",('Activity data'!BN9*EF!$H22)*kgtoGg)</f>
        <v>8.031439875827881E-2</v>
      </c>
      <c r="BO22" s="28">
        <f>IF(('Activity data'!BO9*EF!$H22)*kgtoGg=0,"NO",('Activity data'!BO9*EF!$H22)*kgtoGg)</f>
        <v>8.0352370091557657E-2</v>
      </c>
      <c r="BP22" s="28">
        <f>IF(('Activity data'!BP9*EF!$H22)*kgtoGg=0,"NO",('Activity data'!BP9*EF!$H22)*kgtoGg)</f>
        <v>8.0386664037669975E-2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0.26835450796899241</v>
      </c>
      <c r="AE23" s="28">
        <f>IF(('Activity data'!AE10*EF!$H23)*kgtoGg=0,"NO",('Activity data'!AE10*EF!$H23)*kgtoGg)</f>
        <v>0.27625998205879354</v>
      </c>
      <c r="AF23" s="28">
        <f>IF(('Activity data'!AF10*EF!$H23)*kgtoGg=0,"NO",('Activity data'!AF10*EF!$H23)*kgtoGg)</f>
        <v>0.28228004654981459</v>
      </c>
      <c r="AG23" s="28">
        <f>IF(('Activity data'!AG10*EF!$H23)*kgtoGg=0,"NO",('Activity data'!AG10*EF!$H23)*kgtoGg)</f>
        <v>0.28627399681351129</v>
      </c>
      <c r="AH23" s="28">
        <f>IF(('Activity data'!AH10*EF!$H23)*kgtoGg=0,"NO",('Activity data'!AH10*EF!$H23)*kgtoGg)</f>
        <v>0.28861192558374349</v>
      </c>
      <c r="AI23" s="28">
        <f>IF(('Activity data'!AI10*EF!$H23)*kgtoGg=0,"NO",('Activity data'!AI10*EF!$H23)*kgtoGg)</f>
        <v>0.29234935384673294</v>
      </c>
      <c r="AJ23" s="28">
        <f>IF(('Activity data'!AJ10*EF!$H23)*kgtoGg=0,"NO",('Activity data'!AJ10*EF!$H23)*kgtoGg)</f>
        <v>0.29550517941202908</v>
      </c>
      <c r="AK23" s="28">
        <f>IF(('Activity data'!AK10*EF!$H23)*kgtoGg=0,"NO",('Activity data'!AK10*EF!$H23)*kgtoGg)</f>
        <v>0.29810913654901178</v>
      </c>
      <c r="AL23" s="28">
        <f>IF(('Activity data'!AL10*EF!$H23)*kgtoGg=0,"NO",('Activity data'!AL10*EF!$H23)*kgtoGg)</f>
        <v>0.27064865209423911</v>
      </c>
      <c r="AM23" s="28">
        <f>IF(('Activity data'!AM10*EF!$H23)*kgtoGg=0,"NO",('Activity data'!AM10*EF!$H23)*kgtoGg)</f>
        <v>0.28002158237133806</v>
      </c>
      <c r="AN23" s="28">
        <f>IF(('Activity data'!AN10*EF!$H23)*kgtoGg=0,"NO",('Activity data'!AN10*EF!$H23)*kgtoGg)</f>
        <v>0.28918860530560786</v>
      </c>
      <c r="AO23" s="28">
        <f>IF(('Activity data'!AO10*EF!$H23)*kgtoGg=0,"NO",('Activity data'!AO10*EF!$H23)*kgtoGg)</f>
        <v>0.29852711722428515</v>
      </c>
      <c r="AP23" s="28">
        <f>IF(('Activity data'!AP10*EF!$H23)*kgtoGg=0,"NO",('Activity data'!AP10*EF!$H23)*kgtoGg)</f>
        <v>0.30769740736190188</v>
      </c>
      <c r="AQ23" s="28">
        <f>IF(('Activity data'!AQ10*EF!$H23)*kgtoGg=0,"NO",('Activity data'!AQ10*EF!$H23)*kgtoGg)</f>
        <v>0.31728256492621537</v>
      </c>
      <c r="AR23" s="28">
        <f>IF(('Activity data'!AR10*EF!$H23)*kgtoGg=0,"NO",('Activity data'!AR10*EF!$H23)*kgtoGg)</f>
        <v>0.3284983353061019</v>
      </c>
      <c r="AS23" s="28">
        <f>IF(('Activity data'!AS10*EF!$H23)*kgtoGg=0,"NO",('Activity data'!AS10*EF!$H23)*kgtoGg)</f>
        <v>0.33974902729204309</v>
      </c>
      <c r="AT23" s="28">
        <f>IF(('Activity data'!AT10*EF!$H23)*kgtoGg=0,"NO",('Activity data'!AT10*EF!$H23)*kgtoGg)</f>
        <v>0.35157172421009975</v>
      </c>
      <c r="AU23" s="28">
        <f>IF(('Activity data'!AU10*EF!$H23)*kgtoGg=0,"NO",('Activity data'!AU10*EF!$H23)*kgtoGg)</f>
        <v>0.36384994125104353</v>
      </c>
      <c r="AV23" s="28">
        <f>IF(('Activity data'!AV10*EF!$H23)*kgtoGg=0,"NO",('Activity data'!AV10*EF!$H23)*kgtoGg)</f>
        <v>0.37662140709637898</v>
      </c>
      <c r="AW23" s="28">
        <f>IF(('Activity data'!AW10*EF!$H23)*kgtoGg=0,"NO",('Activity data'!AW10*EF!$H23)*kgtoGg)</f>
        <v>0.39172605063706223</v>
      </c>
      <c r="AX23" s="28">
        <f>IF(('Activity data'!AX10*EF!$H23)*kgtoGg=0,"NO",('Activity data'!AX10*EF!$H23)*kgtoGg)</f>
        <v>0.40639901554984803</v>
      </c>
      <c r="AY23" s="28">
        <f>IF(('Activity data'!AY10*EF!$H23)*kgtoGg=0,"NO",('Activity data'!AY10*EF!$H23)*kgtoGg)</f>
        <v>0.4226034066025095</v>
      </c>
      <c r="AZ23" s="28">
        <f>IF(('Activity data'!AZ10*EF!$H23)*kgtoGg=0,"NO",('Activity data'!AZ10*EF!$H23)*kgtoGg)</f>
        <v>0.43994748453837812</v>
      </c>
      <c r="BA23" s="28">
        <f>IF(('Activity data'!BA10*EF!$H23)*kgtoGg=0,"NO",('Activity data'!BA10*EF!$H23)*kgtoGg)</f>
        <v>0.45851234135382712</v>
      </c>
      <c r="BB23" s="28">
        <f>IF(('Activity data'!BB10*EF!$H23)*kgtoGg=0,"NO",('Activity data'!BB10*EF!$H23)*kgtoGg)</f>
        <v>0.47781676049481914</v>
      </c>
      <c r="BC23" s="28">
        <f>IF(('Activity data'!BC10*EF!$H23)*kgtoGg=0,"NO",('Activity data'!BC10*EF!$H23)*kgtoGg)</f>
        <v>0.49804661515464632</v>
      </c>
      <c r="BD23" s="28">
        <f>IF(('Activity data'!BD10*EF!$H23)*kgtoGg=0,"NO",('Activity data'!BD10*EF!$H23)*kgtoGg)</f>
        <v>0.51876962857732611</v>
      </c>
      <c r="BE23" s="28">
        <f>IF(('Activity data'!BE10*EF!$H23)*kgtoGg=0,"NO",('Activity data'!BE10*EF!$H23)*kgtoGg)</f>
        <v>0.54045684751957113</v>
      </c>
      <c r="BF23" s="28">
        <f>IF(('Activity data'!BF10*EF!$H23)*kgtoGg=0,"NO",('Activity data'!BF10*EF!$H23)*kgtoGg)</f>
        <v>0.56352847370683101</v>
      </c>
      <c r="BG23" s="28">
        <f>IF(('Activity data'!BG10*EF!$H23)*kgtoGg=0,"NO",('Activity data'!BG10*EF!$H23)*kgtoGg)</f>
        <v>0.5877311296886033</v>
      </c>
      <c r="BH23" s="28">
        <f>IF(('Activity data'!BH10*EF!$H23)*kgtoGg=0,"NO",('Activity data'!BH10*EF!$H23)*kgtoGg)</f>
        <v>0.61309464150884252</v>
      </c>
      <c r="BI23" s="28">
        <f>IF(('Activity data'!BI10*EF!$H23)*kgtoGg=0,"NO",('Activity data'!BI10*EF!$H23)*kgtoGg)</f>
        <v>0.63958090828733516</v>
      </c>
      <c r="BJ23" s="28">
        <f>IF(('Activity data'!BJ10*EF!$H23)*kgtoGg=0,"NO",('Activity data'!BJ10*EF!$H23)*kgtoGg)</f>
        <v>0.66733020952921274</v>
      </c>
      <c r="BK23" s="28">
        <f>IF(('Activity data'!BK10*EF!$H23)*kgtoGg=0,"NO",('Activity data'!BK10*EF!$H23)*kgtoGg)</f>
        <v>0.69687508579318314</v>
      </c>
      <c r="BL23" s="28">
        <f>IF(('Activity data'!BL10*EF!$H23)*kgtoGg=0,"NO",('Activity data'!BL10*EF!$H23)*kgtoGg)</f>
        <v>0.72807333235863647</v>
      </c>
      <c r="BM23" s="28">
        <f>IF(('Activity data'!BM10*EF!$H23)*kgtoGg=0,"NO",('Activity data'!BM10*EF!$H23)*kgtoGg)</f>
        <v>0.76090759993339208</v>
      </c>
      <c r="BN23" s="28">
        <f>IF(('Activity data'!BN10*EF!$H23)*kgtoGg=0,"NO",('Activity data'!BN10*EF!$H23)*kgtoGg)</f>
        <v>0.79442845185502686</v>
      </c>
      <c r="BO23" s="28">
        <f>IF(('Activity data'!BO10*EF!$H23)*kgtoGg=0,"NO",('Activity data'!BO10*EF!$H23)*kgtoGg)</f>
        <v>0.82974813143491777</v>
      </c>
      <c r="BP23" s="28">
        <f>IF(('Activity data'!BP10*EF!$H23)*kgtoGg=0,"NO",('Activity data'!BP10*EF!$H23)*kgtoGg)</f>
        <v>0.86700722204280434</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3.6720276859421114E-2</v>
      </c>
      <c r="AE24" s="28">
        <f>IF(('Activity data'!AE11*EF!$H24)*kgtoGg=0,"NO",('Activity data'!AE11*EF!$H24)*kgtoGg)</f>
        <v>3.6284107753020309E-2</v>
      </c>
      <c r="AF24" s="28">
        <f>IF(('Activity data'!AF11*EF!$H24)*kgtoGg=0,"NO",('Activity data'!AF11*EF!$H24)*kgtoGg)</f>
        <v>3.6034357754006464E-2</v>
      </c>
      <c r="AG24" s="28">
        <f>IF(('Activity data'!AG11*EF!$H24)*kgtoGg=0,"NO",('Activity data'!AG11*EF!$H24)*kgtoGg)</f>
        <v>3.5964200922510008E-2</v>
      </c>
      <c r="AH24" s="28">
        <f>IF(('Activity data'!AH11*EF!$H24)*kgtoGg=0,"NO",('Activity data'!AH11*EF!$H24)*kgtoGg)</f>
        <v>3.6039235371003842E-2</v>
      </c>
      <c r="AI24" s="28">
        <f>IF(('Activity data'!AI11*EF!$H24)*kgtoGg=0,"NO",('Activity data'!AI11*EF!$H24)*kgtoGg)</f>
        <v>3.6072586895666739E-2</v>
      </c>
      <c r="AJ24" s="28">
        <f>IF(('Activity data'!AJ11*EF!$H24)*kgtoGg=0,"NO",('Activity data'!AJ11*EF!$H24)*kgtoGg)</f>
        <v>3.6152099762537089E-2</v>
      </c>
      <c r="AK24" s="28">
        <f>IF(('Activity data'!AK11*EF!$H24)*kgtoGg=0,"NO",('Activity data'!AK11*EF!$H24)*kgtoGg)</f>
        <v>3.627548519419771E-2</v>
      </c>
      <c r="AL24" s="28">
        <f>IF(('Activity data'!AL11*EF!$H24)*kgtoGg=0,"NO",('Activity data'!AL11*EF!$H24)*kgtoGg)</f>
        <v>3.8010431288141966E-2</v>
      </c>
      <c r="AM24" s="28">
        <f>IF(('Activity data'!AM11*EF!$H24)*kgtoGg=0,"NO",('Activity data'!AM11*EF!$H24)*kgtoGg)</f>
        <v>3.7559338159337062E-2</v>
      </c>
      <c r="AN24" s="28">
        <f>IF(('Activity data'!AN11*EF!$H24)*kgtoGg=0,"NO",('Activity data'!AN11*EF!$H24)*kgtoGg)</f>
        <v>3.7148995053023687E-2</v>
      </c>
      <c r="AO24" s="28">
        <f>IF(('Activity data'!AO11*EF!$H24)*kgtoGg=0,"NO",('Activity data'!AO11*EF!$H24)*kgtoGg)</f>
        <v>3.675964119540092E-2</v>
      </c>
      <c r="AP24" s="28">
        <f>IF(('Activity data'!AP11*EF!$H24)*kgtoGg=0,"NO",('Activity data'!AP11*EF!$H24)*kgtoGg)</f>
        <v>3.6404472520668321E-2</v>
      </c>
      <c r="AQ24" s="28">
        <f>IF(('Activity data'!AQ11*EF!$H24)*kgtoGg=0,"NO",('Activity data'!AQ11*EF!$H24)*kgtoGg)</f>
        <v>3.6053816318899964E-2</v>
      </c>
      <c r="AR24" s="28">
        <f>IF(('Activity data'!AR11*EF!$H24)*kgtoGg=0,"NO",('Activity data'!AR11*EF!$H24)*kgtoGg)</f>
        <v>3.5544889693501745E-2</v>
      </c>
      <c r="AS24" s="28">
        <f>IF(('Activity data'!AS11*EF!$H24)*kgtoGg=0,"NO",('Activity data'!AS11*EF!$H24)*kgtoGg)</f>
        <v>3.5062708929874613E-2</v>
      </c>
      <c r="AT24" s="28">
        <f>IF(('Activity data'!AT11*EF!$H24)*kgtoGg=0,"NO",('Activity data'!AT11*EF!$H24)*kgtoGg)</f>
        <v>3.4580671368032362E-2</v>
      </c>
      <c r="AU24" s="28">
        <f>IF(('Activity data'!AU11*EF!$H24)*kgtoGg=0,"NO",('Activity data'!AU11*EF!$H24)*kgtoGg)</f>
        <v>3.4105678991086248E-2</v>
      </c>
      <c r="AV24" s="28">
        <f>IF(('Activity data'!AV11*EF!$H24)*kgtoGg=0,"NO",('Activity data'!AV11*EF!$H24)*kgtoGg)</f>
        <v>3.3634962380196247E-2</v>
      </c>
      <c r="AW24" s="28">
        <f>IF(('Activity data'!AW11*EF!$H24)*kgtoGg=0,"NO",('Activity data'!AW11*EF!$H24)*kgtoGg)</f>
        <v>3.3016780043599432E-2</v>
      </c>
      <c r="AX24" s="28">
        <f>IF(('Activity data'!AX11*EF!$H24)*kgtoGg=0,"NO",('Activity data'!AX11*EF!$H24)*kgtoGg)</f>
        <v>3.244370914628137E-2</v>
      </c>
      <c r="AY24" s="28">
        <f>IF(('Activity data'!AY11*EF!$H24)*kgtoGg=0,"NO",('Activity data'!AY11*EF!$H24)*kgtoGg)</f>
        <v>3.1839336006657414E-2</v>
      </c>
      <c r="AZ24" s="28">
        <f>IF(('Activity data'!AZ11*EF!$H24)*kgtoGg=0,"NO",('Activity data'!AZ11*EF!$H24)*kgtoGg)</f>
        <v>3.1222319935908835E-2</v>
      </c>
      <c r="BA24" s="28">
        <f>IF(('Activity data'!BA11*EF!$H24)*kgtoGg=0,"NO",('Activity data'!BA11*EF!$H24)*kgtoGg)</f>
        <v>3.0589557367585202E-2</v>
      </c>
      <c r="BB24" s="28">
        <f>IF(('Activity data'!BB11*EF!$H24)*kgtoGg=0,"NO",('Activity data'!BB11*EF!$H24)*kgtoGg)</f>
        <v>2.9889848453310153E-2</v>
      </c>
      <c r="BC24" s="28">
        <f>IF(('Activity data'!BC11*EF!$H24)*kgtoGg=0,"NO",('Activity data'!BC11*EF!$H24)*kgtoGg)</f>
        <v>2.9188415610616834E-2</v>
      </c>
      <c r="BD24" s="28">
        <f>IF(('Activity data'!BD11*EF!$H24)*kgtoGg=0,"NO",('Activity data'!BD11*EF!$H24)*kgtoGg)</f>
        <v>2.8501644581607411E-2</v>
      </c>
      <c r="BE24" s="28">
        <f>IF(('Activity data'!BE11*EF!$H24)*kgtoGg=0,"NO",('Activity data'!BE11*EF!$H24)*kgtoGg)</f>
        <v>2.781260211827434E-2</v>
      </c>
      <c r="BF24" s="28">
        <f>IF(('Activity data'!BF11*EF!$H24)*kgtoGg=0,"NO",('Activity data'!BF11*EF!$H24)*kgtoGg)</f>
        <v>2.7109122160519642E-2</v>
      </c>
      <c r="BG24" s="28">
        <f>IF(('Activity data'!BG11*EF!$H24)*kgtoGg=0,"NO",('Activity data'!BG11*EF!$H24)*kgtoGg)</f>
        <v>2.6341233856171778E-2</v>
      </c>
      <c r="BH24" s="28">
        <f>IF(('Activity data'!BH11*EF!$H24)*kgtoGg=0,"NO",('Activity data'!BH11*EF!$H24)*kgtoGg)</f>
        <v>2.5569805637415031E-2</v>
      </c>
      <c r="BI24" s="28">
        <f>IF(('Activity data'!BI11*EF!$H24)*kgtoGg=0,"NO",('Activity data'!BI11*EF!$H24)*kgtoGg)</f>
        <v>2.4797692192747304E-2</v>
      </c>
      <c r="BJ24" s="28">
        <f>IF(('Activity data'!BJ11*EF!$H24)*kgtoGg=0,"NO",('Activity data'!BJ11*EF!$H24)*kgtoGg)</f>
        <v>2.4021095999480317E-2</v>
      </c>
      <c r="BK24" s="28">
        <f>IF(('Activity data'!BK11*EF!$H24)*kgtoGg=0,"NO",('Activity data'!BK11*EF!$H24)*kgtoGg)</f>
        <v>2.3228073781539401E-2</v>
      </c>
      <c r="BL24" s="28">
        <f>IF(('Activity data'!BL11*EF!$H24)*kgtoGg=0,"NO",('Activity data'!BL11*EF!$H24)*kgtoGg)</f>
        <v>2.236539115283127E-2</v>
      </c>
      <c r="BM24" s="28">
        <f>IF(('Activity data'!BM11*EF!$H24)*kgtoGg=0,"NO",('Activity data'!BM11*EF!$H24)*kgtoGg)</f>
        <v>2.1495629147232524E-2</v>
      </c>
      <c r="BN24" s="28">
        <f>IF(('Activity data'!BN11*EF!$H24)*kgtoGg=0,"NO",('Activity data'!BN11*EF!$H24)*kgtoGg)</f>
        <v>2.0643635794704688E-2</v>
      </c>
      <c r="BO24" s="28">
        <f>IF(('Activity data'!BO11*EF!$H24)*kgtoGg=0,"NO",('Activity data'!BO11*EF!$H24)*kgtoGg)</f>
        <v>1.9781009078982663E-2</v>
      </c>
      <c r="BP24" s="28">
        <f>IF(('Activity data'!BP11*EF!$H24)*kgtoGg=0,"NO",('Activity data'!BP11*EF!$H24)*kgtoGg)</f>
        <v>1.8907420801969291E-2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4.1936306455576805E-3</v>
      </c>
      <c r="AE25" s="28">
        <f>IF(('Activity data'!AE12*EF!$H25)*kgtoGg=0,"NO",('Activity data'!AE12*EF!$H25)*kgtoGg)</f>
        <v>4.1438180545946392E-3</v>
      </c>
      <c r="AF25" s="28">
        <f>IF(('Activity data'!AF12*EF!$H25)*kgtoGg=0,"NO",('Activity data'!AF12*EF!$H25)*kgtoGg)</f>
        <v>4.115295414267005E-3</v>
      </c>
      <c r="AG25" s="28">
        <f>IF(('Activity data'!AG12*EF!$H25)*kgtoGg=0,"NO",('Activity data'!AG12*EF!$H25)*kgtoGg)</f>
        <v>4.1072831697056391E-3</v>
      </c>
      <c r="AH25" s="28">
        <f>IF(('Activity data'!AH12*EF!$H25)*kgtoGg=0,"NO",('Activity data'!AH12*EF!$H25)*kgtoGg)</f>
        <v>4.1158524613774013E-3</v>
      </c>
      <c r="AI25" s="28">
        <f>IF(('Activity data'!AI12*EF!$H25)*kgtoGg=0,"NO",('Activity data'!AI12*EF!$H25)*kgtoGg)</f>
        <v>4.1196613644648656E-3</v>
      </c>
      <c r="AJ25" s="28">
        <f>IF(('Activity data'!AJ12*EF!$H25)*kgtoGg=0,"NO",('Activity data'!AJ12*EF!$H25)*kgtoGg)</f>
        <v>4.1287421128617307E-3</v>
      </c>
      <c r="AK25" s="28">
        <f>IF(('Activity data'!AK12*EF!$H25)*kgtoGg=0,"NO",('Activity data'!AK12*EF!$H25)*kgtoGg)</f>
        <v>4.1428333172774346E-3</v>
      </c>
      <c r="AL25" s="28">
        <f>IF(('Activity data'!AL12*EF!$H25)*kgtoGg=0,"NO",('Activity data'!AL12*EF!$H25)*kgtoGg)</f>
        <v>4.3409724308742471E-3</v>
      </c>
      <c r="AM25" s="28">
        <f>IF(('Activity data'!AM12*EF!$H25)*kgtoGg=0,"NO",('Activity data'!AM12*EF!$H25)*kgtoGg)</f>
        <v>4.2894554454168945E-3</v>
      </c>
      <c r="AN25" s="28">
        <f>IF(('Activity data'!AN12*EF!$H25)*kgtoGg=0,"NO",('Activity data'!AN12*EF!$H25)*kgtoGg)</f>
        <v>4.2425923067641808E-3</v>
      </c>
      <c r="AO25" s="28">
        <f>IF(('Activity data'!AO12*EF!$H25)*kgtoGg=0,"NO",('Activity data'!AO12*EF!$H25)*kgtoGg)</f>
        <v>4.1981262403577666E-3</v>
      </c>
      <c r="AP25" s="28">
        <f>IF(('Activity data'!AP12*EF!$H25)*kgtoGg=0,"NO",('Activity data'!AP12*EF!$H25)*kgtoGg)</f>
        <v>4.1575642847820242E-3</v>
      </c>
      <c r="AQ25" s="28">
        <f>IF(('Activity data'!AQ12*EF!$H25)*kgtoGg=0,"NO",('Activity data'!AQ12*EF!$H25)*kgtoGg)</f>
        <v>4.1175176751276276E-3</v>
      </c>
      <c r="AR25" s="28">
        <f>IF(('Activity data'!AR12*EF!$H25)*kgtoGg=0,"NO",('Activity data'!AR12*EF!$H25)*kgtoGg)</f>
        <v>4.0593958286943635E-3</v>
      </c>
      <c r="AS25" s="28">
        <f>IF(('Activity data'!AS12*EF!$H25)*kgtoGg=0,"NO",('Activity data'!AS12*EF!$H25)*kgtoGg)</f>
        <v>4.004328487160245E-3</v>
      </c>
      <c r="AT25" s="28">
        <f>IF(('Activity data'!AT12*EF!$H25)*kgtoGg=0,"NO",('Activity data'!AT12*EF!$H25)*kgtoGg)</f>
        <v>3.9492774999525344E-3</v>
      </c>
      <c r="AU25" s="28">
        <f>IF(('Activity data'!AU12*EF!$H25)*kgtoGg=0,"NO",('Activity data'!AU12*EF!$H25)*kgtoGg)</f>
        <v>3.8950311064410311E-3</v>
      </c>
      <c r="AV25" s="28">
        <f>IF(('Activity data'!AV12*EF!$H25)*kgtoGg=0,"NO",('Activity data'!AV12*EF!$H25)*kgtoGg)</f>
        <v>3.8412730257936932E-3</v>
      </c>
      <c r="AW25" s="28">
        <f>IF(('Activity data'!AW12*EF!$H25)*kgtoGg=0,"NO",('Activity data'!AW12*EF!$H25)*kgtoGg)</f>
        <v>3.77067365637119E-3</v>
      </c>
      <c r="AX25" s="28">
        <f>IF(('Activity data'!AX12*EF!$H25)*kgtoGg=0,"NO",('Activity data'!AX12*EF!$H25)*kgtoGg)</f>
        <v>3.7052262283392401E-3</v>
      </c>
      <c r="AY25" s="28">
        <f>IF(('Activity data'!AY12*EF!$H25)*kgtoGg=0,"NO",('Activity data'!AY12*EF!$H25)*kgtoGg)</f>
        <v>3.6362039350329553E-3</v>
      </c>
      <c r="AZ25" s="28">
        <f>IF(('Activity data'!AZ12*EF!$H25)*kgtoGg=0,"NO",('Activity data'!AZ12*EF!$H25)*kgtoGg)</f>
        <v>3.5657377587293587E-3</v>
      </c>
      <c r="BA25" s="28">
        <f>IF(('Activity data'!BA12*EF!$H25)*kgtoGg=0,"NO",('Activity data'!BA12*EF!$H25)*kgtoGg)</f>
        <v>3.4934732573465768E-3</v>
      </c>
      <c r="BB25" s="28">
        <f>IF(('Activity data'!BB12*EF!$H25)*kgtoGg=0,"NO",('Activity data'!BB12*EF!$H25)*kgtoGg)</f>
        <v>3.4135631641545399E-3</v>
      </c>
      <c r="BC25" s="28">
        <f>IF(('Activity data'!BC12*EF!$H25)*kgtoGg=0,"NO",('Activity data'!BC12*EF!$H25)*kgtoGg)</f>
        <v>3.3334561901199838E-3</v>
      </c>
      <c r="BD25" s="28">
        <f>IF(('Activity data'!BD12*EF!$H25)*kgtoGg=0,"NO",('Activity data'!BD12*EF!$H25)*kgtoGg)</f>
        <v>3.2550236650940685E-3</v>
      </c>
      <c r="BE25" s="28">
        <f>IF(('Activity data'!BE12*EF!$H25)*kgtoGg=0,"NO",('Activity data'!BE12*EF!$H25)*kgtoGg)</f>
        <v>3.1763317314415381E-3</v>
      </c>
      <c r="BF25" s="28">
        <f>IF(('Activity data'!BF12*EF!$H25)*kgtoGg=0,"NO",('Activity data'!BF12*EF!$H25)*kgtoGg)</f>
        <v>3.095990967109343E-3</v>
      </c>
      <c r="BG25" s="28">
        <f>IF(('Activity data'!BG12*EF!$H25)*kgtoGg=0,"NO",('Activity data'!BG12*EF!$H25)*kgtoGg)</f>
        <v>3.0082944625920483E-3</v>
      </c>
      <c r="BH25" s="28">
        <f>IF(('Activity data'!BH12*EF!$H25)*kgtoGg=0,"NO",('Activity data'!BH12*EF!$H25)*kgtoGg)</f>
        <v>2.9201936829761602E-3</v>
      </c>
      <c r="BI25" s="28">
        <f>IF(('Activity data'!BI12*EF!$H25)*kgtoGg=0,"NO",('Activity data'!BI12*EF!$H25)*kgtoGg)</f>
        <v>2.8320146472950894E-3</v>
      </c>
      <c r="BJ25" s="28">
        <f>IF(('Activity data'!BJ12*EF!$H25)*kgtoGg=0,"NO",('Activity data'!BJ12*EF!$H25)*kgtoGg)</f>
        <v>2.7433236603568389E-3</v>
      </c>
      <c r="BK25" s="28">
        <f>IF(('Activity data'!BK12*EF!$H25)*kgtoGg=0,"NO",('Activity data'!BK12*EF!$H25)*kgtoGg)</f>
        <v>2.6527567431057254E-3</v>
      </c>
      <c r="BL25" s="28">
        <f>IF(('Activity data'!BL12*EF!$H25)*kgtoGg=0,"NO",('Activity data'!BL12*EF!$H25)*kgtoGg)</f>
        <v>2.5542342749067283E-3</v>
      </c>
      <c r="BM25" s="28">
        <f>IF(('Activity data'!BM12*EF!$H25)*kgtoGg=0,"NO",('Activity data'!BM12*EF!$H25)*kgtoGg)</f>
        <v>2.4549033081227786E-3</v>
      </c>
      <c r="BN25" s="28">
        <f>IF(('Activity data'!BN12*EF!$H25)*kgtoGg=0,"NO",('Activity data'!BN12*EF!$H25)*kgtoGg)</f>
        <v>2.3576016062143009E-3</v>
      </c>
      <c r="BO25" s="28">
        <f>IF(('Activity data'!BO12*EF!$H25)*kgtoGg=0,"NO",('Activity data'!BO12*EF!$H25)*kgtoGg)</f>
        <v>2.2590855235448282E-3</v>
      </c>
      <c r="BP25" s="28">
        <f>IF(('Activity data'!BP12*EF!$H25)*kgtoGg=0,"NO",('Activity data'!BP12*EF!$H25)*kgtoGg)</f>
        <v>2.1593175783272997E-3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1.5788749522344003E-2</v>
      </c>
      <c r="AE26" s="28">
        <f>IF(('Activity data'!AE13*EF!$H26)*kgtoGg=0,"NO",('Activity data'!AE13*EF!$H26)*kgtoGg)</f>
        <v>1.5830156241014151E-2</v>
      </c>
      <c r="AF26" s="28">
        <f>IF(('Activity data'!AF13*EF!$H26)*kgtoGg=0,"NO",('Activity data'!AF13*EF!$H26)*kgtoGg)</f>
        <v>1.5885299145889153E-2</v>
      </c>
      <c r="AG26" s="28">
        <f>IF(('Activity data'!AG13*EF!$H26)*kgtoGg=0,"NO",('Activity data'!AG13*EF!$H26)*kgtoGg)</f>
        <v>1.5953276358352992E-2</v>
      </c>
      <c r="AH26" s="28">
        <f>IF(('Activity data'!AH13*EF!$H26)*kgtoGg=0,"NO",('Activity data'!AH13*EF!$H26)*kgtoGg)</f>
        <v>1.6033895918560102E-2</v>
      </c>
      <c r="AI26" s="28">
        <f>IF(('Activity data'!AI13*EF!$H26)*kgtoGg=0,"NO",('Activity data'!AI13*EF!$H26)*kgtoGg)</f>
        <v>1.6127849966136545E-2</v>
      </c>
      <c r="AJ26" s="28">
        <f>IF(('Activity data'!AJ13*EF!$H26)*kgtoGg=0,"NO",('Activity data'!AJ13*EF!$H26)*kgtoGg)</f>
        <v>1.6227807578075029E-2</v>
      </c>
      <c r="AK26" s="28">
        <f>IF(('Activity data'!AK13*EF!$H26)*kgtoGg=0,"NO",('Activity data'!AK13*EF!$H26)*kgtoGg)</f>
        <v>1.6334138382611118E-2</v>
      </c>
      <c r="AL26" s="28">
        <f>IF(('Activity data'!AL13*EF!$H26)*kgtoGg=0,"NO",('Activity data'!AL13*EF!$H26)*kgtoGg)</f>
        <v>1.6432107852335721E-2</v>
      </c>
      <c r="AM26" s="28">
        <f>IF(('Activity data'!AM13*EF!$H26)*kgtoGg=0,"NO",('Activity data'!AM13*EF!$H26)*kgtoGg)</f>
        <v>1.6477708914990084E-2</v>
      </c>
      <c r="AN26" s="28">
        <f>IF(('Activity data'!AN13*EF!$H26)*kgtoGg=0,"NO",('Activity data'!AN13*EF!$H26)*kgtoGg)</f>
        <v>1.6527713289241543E-2</v>
      </c>
      <c r="AO26" s="28">
        <f>IF(('Activity data'!AO13*EF!$H26)*kgtoGg=0,"NO",('Activity data'!AO13*EF!$H26)*kgtoGg)</f>
        <v>1.6582519091740733E-2</v>
      </c>
      <c r="AP26" s="28">
        <f>IF(('Activity data'!AP13*EF!$H26)*kgtoGg=0,"NO",('Activity data'!AP13*EF!$H26)*kgtoGg)</f>
        <v>1.6641410437049784E-2</v>
      </c>
      <c r="AQ26" s="28">
        <f>IF(('Activity data'!AQ13*EF!$H26)*kgtoGg=0,"NO",('Activity data'!AQ13*EF!$H26)*kgtoGg)</f>
        <v>1.6704397860484586E-2</v>
      </c>
      <c r="AR26" s="28">
        <f>IF(('Activity data'!AR13*EF!$H26)*kgtoGg=0,"NO",('Activity data'!AR13*EF!$H26)*kgtoGg)</f>
        <v>1.6744329492373092E-2</v>
      </c>
      <c r="AS26" s="28">
        <f>IF(('Activity data'!AS13*EF!$H26)*kgtoGg=0,"NO",('Activity data'!AS13*EF!$H26)*kgtoGg)</f>
        <v>1.6787871814978653E-2</v>
      </c>
      <c r="AT26" s="28">
        <f>IF(('Activity data'!AT13*EF!$H26)*kgtoGg=0,"NO",('Activity data'!AT13*EF!$H26)*kgtoGg)</f>
        <v>1.6834542380366191E-2</v>
      </c>
      <c r="AU26" s="28">
        <f>IF(('Activity data'!AU13*EF!$H26)*kgtoGg=0,"NO",('Activity data'!AU13*EF!$H26)*kgtoGg)</f>
        <v>1.6884626497977846E-2</v>
      </c>
      <c r="AV26" s="28">
        <f>IF(('Activity data'!AV13*EF!$H26)*kgtoGg=0,"NO",('Activity data'!AV13*EF!$H26)*kgtoGg)</f>
        <v>1.6937716492323972E-2</v>
      </c>
      <c r="AW26" s="28">
        <f>IF(('Activity data'!AW13*EF!$H26)*kgtoGg=0,"NO",('Activity data'!AW13*EF!$H26)*kgtoGg)</f>
        <v>1.6972705180172361E-2</v>
      </c>
      <c r="AX26" s="28">
        <f>IF(('Activity data'!AX13*EF!$H26)*kgtoGg=0,"NO",('Activity data'!AX13*EF!$H26)*kgtoGg)</f>
        <v>1.701004818866959E-2</v>
      </c>
      <c r="AY26" s="28">
        <f>IF(('Activity data'!AY13*EF!$H26)*kgtoGg=0,"NO",('Activity data'!AY13*EF!$H26)*kgtoGg)</f>
        <v>1.7050164603035045E-2</v>
      </c>
      <c r="AZ26" s="28">
        <f>IF(('Activity data'!AZ13*EF!$H26)*kgtoGg=0,"NO",('Activity data'!AZ13*EF!$H26)*kgtoGg)</f>
        <v>1.7093262181244587E-2</v>
      </c>
      <c r="BA26" s="28">
        <f>IF(('Activity data'!BA13*EF!$H26)*kgtoGg=0,"NO",('Activity data'!BA13*EF!$H26)*kgtoGg)</f>
        <v>1.7138754279667899E-2</v>
      </c>
      <c r="BB26" s="28">
        <f>IF(('Activity data'!BB13*EF!$H26)*kgtoGg=0,"NO",('Activity data'!BB13*EF!$H26)*kgtoGg)</f>
        <v>1.7166278408715076E-2</v>
      </c>
      <c r="BC26" s="28">
        <f>IF(('Activity data'!BC13*EF!$H26)*kgtoGg=0,"NO",('Activity data'!BC13*EF!$H26)*kgtoGg)</f>
        <v>1.7195870793677272E-2</v>
      </c>
      <c r="BD26" s="28">
        <f>IF(('Activity data'!BD13*EF!$H26)*kgtoGg=0,"NO",('Activity data'!BD13*EF!$H26)*kgtoGg)</f>
        <v>1.7227759046596503E-2</v>
      </c>
      <c r="BE26" s="28">
        <f>IF(('Activity data'!BE13*EF!$H26)*kgtoGg=0,"NO",('Activity data'!BE13*EF!$H26)*kgtoGg)</f>
        <v>1.7261546990786792E-2</v>
      </c>
      <c r="BF26" s="28">
        <f>IF(('Activity data'!BF13*EF!$H26)*kgtoGg=0,"NO",('Activity data'!BF13*EF!$H26)*kgtoGg)</f>
        <v>1.7297306624651811E-2</v>
      </c>
      <c r="BG26" s="28">
        <f>IF(('Activity data'!BG13*EF!$H26)*kgtoGg=0,"NO",('Activity data'!BG13*EF!$H26)*kgtoGg)</f>
        <v>1.7316543874251335E-2</v>
      </c>
      <c r="BH26" s="28">
        <f>IF(('Activity data'!BH13*EF!$H26)*kgtoGg=0,"NO",('Activity data'!BH13*EF!$H26)*kgtoGg)</f>
        <v>1.7337475528324084E-2</v>
      </c>
      <c r="BI26" s="28">
        <f>IF(('Activity data'!BI13*EF!$H26)*kgtoGg=0,"NO",('Activity data'!BI13*EF!$H26)*kgtoGg)</f>
        <v>1.7360251970492669E-2</v>
      </c>
      <c r="BJ26" s="28">
        <f>IF(('Activity data'!BJ13*EF!$H26)*kgtoGg=0,"NO",('Activity data'!BJ13*EF!$H26)*kgtoGg)</f>
        <v>1.7384617707541929E-2</v>
      </c>
      <c r="BK26" s="28">
        <f>IF(('Activity data'!BK13*EF!$H26)*kgtoGg=0,"NO",('Activity data'!BK13*EF!$H26)*kgtoGg)</f>
        <v>1.7411158400542071E-2</v>
      </c>
      <c r="BL26" s="28">
        <f>IF(('Activity data'!BL13*EF!$H26)*kgtoGg=0,"NO",('Activity data'!BL13*EF!$H26)*kgtoGg)</f>
        <v>1.7420276022374264E-2</v>
      </c>
      <c r="BM26" s="28">
        <f>IF(('Activity data'!BM13*EF!$H26)*kgtoGg=0,"NO",('Activity data'!BM13*EF!$H26)*kgtoGg)</f>
        <v>1.7431333860138926E-2</v>
      </c>
      <c r="BN26" s="28">
        <f>IF(('Activity data'!BN13*EF!$H26)*kgtoGg=0,"NO",('Activity data'!BN13*EF!$H26)*kgtoGg)</f>
        <v>1.7443719598873104E-2</v>
      </c>
      <c r="BO26" s="28">
        <f>IF(('Activity data'!BO13*EF!$H26)*kgtoGg=0,"NO",('Activity data'!BO13*EF!$H26)*kgtoGg)</f>
        <v>1.7457522712620292E-2</v>
      </c>
      <c r="BP26" s="28">
        <f>IF(('Activity data'!BP13*EF!$H26)*kgtoGg=0,"NO",('Activity data'!BP13*EF!$H26)*kgtoGg)</f>
        <v>1.7473189113026422E-2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2.6590663922217303E-2</v>
      </c>
      <c r="AE27" s="28">
        <f>IF(('Activity data'!AE14*EF!$H27)*kgtoGg=0,"NO",('Activity data'!AE14*EF!$H27)*kgtoGg)</f>
        <v>2.6660399156076164E-2</v>
      </c>
      <c r="AF27" s="28">
        <f>IF(('Activity data'!AF14*EF!$H27)*kgtoGg=0,"NO",('Activity data'!AF14*EF!$H27)*kgtoGg)</f>
        <v>2.6753268223962193E-2</v>
      </c>
      <c r="AG27" s="28">
        <f>IF(('Activity data'!AG14*EF!$H27)*kgtoGg=0,"NO",('Activity data'!AG14*EF!$H27)*kgtoGg)</f>
        <v>2.6867752224638563E-2</v>
      </c>
      <c r="AH27" s="28">
        <f>IF(('Activity data'!AH14*EF!$H27)*kgtoGg=0,"NO",('Activity data'!AH14*EF!$H27)*kgtoGg)</f>
        <v>2.7003527868427864E-2</v>
      </c>
      <c r="AI27" s="28">
        <f>IF(('Activity data'!AI14*EF!$H27)*kgtoGg=0,"NO",('Activity data'!AI14*EF!$H27)*kgtoGg)</f>
        <v>2.7161760824096819E-2</v>
      </c>
      <c r="AJ27" s="28">
        <f>IF(('Activity data'!AJ14*EF!$H27)*kgtoGg=0,"NO",('Activity data'!AJ14*EF!$H27)*kgtoGg)</f>
        <v>2.7330104698433545E-2</v>
      </c>
      <c r="AK27" s="28">
        <f>IF(('Activity data'!AK14*EF!$H27)*kgtoGg=0,"NO",('Activity data'!AK14*EF!$H27)*kgtoGg)</f>
        <v>2.7509182001800525E-2</v>
      </c>
      <c r="AL27" s="28">
        <f>IF(('Activity data'!AL14*EF!$H27)*kgtoGg=0,"NO",('Activity data'!AL14*EF!$H27)*kgtoGg)</f>
        <v>2.7674177541212822E-2</v>
      </c>
      <c r="AM27" s="28">
        <f>IF(('Activity data'!AM14*EF!$H27)*kgtoGg=0,"NO",('Activity data'!AM14*EF!$H27)*kgtoGg)</f>
        <v>2.775097669049454E-2</v>
      </c>
      <c r="AN27" s="28">
        <f>IF(('Activity data'!AN14*EF!$H27)*kgtoGg=0,"NO",('Activity data'!AN14*EF!$H27)*kgtoGg)</f>
        <v>2.7835191688552464E-2</v>
      </c>
      <c r="AO27" s="28">
        <f>IF(('Activity data'!AO14*EF!$H27)*kgtoGg=0,"NO",('Activity data'!AO14*EF!$H27)*kgtoGg)</f>
        <v>2.7927493024588041E-2</v>
      </c>
      <c r="AP27" s="28">
        <f>IF(('Activity data'!AP14*EF!$H27)*kgtoGg=0,"NO",('Activity data'!AP14*EF!$H27)*kgtoGg)</f>
        <v>2.8026675038263293E-2</v>
      </c>
      <c r="AQ27" s="28">
        <f>IF(('Activity data'!AQ14*EF!$H27)*kgtoGg=0,"NO",('Activity data'!AQ14*EF!$H27)*kgtoGg)</f>
        <v>2.8132755472658113E-2</v>
      </c>
      <c r="AR27" s="28">
        <f>IF(('Activity data'!AR14*EF!$H27)*kgtoGg=0,"NO",('Activity data'!AR14*EF!$H27)*kgtoGg)</f>
        <v>2.82000064352445E-2</v>
      </c>
      <c r="AS27" s="28">
        <f>IF(('Activity data'!AS14*EF!$H27)*kgtoGg=0,"NO",('Activity data'!AS14*EF!$H27)*kgtoGg)</f>
        <v>2.8273338352072915E-2</v>
      </c>
      <c r="AT27" s="28">
        <f>IF(('Activity data'!AT14*EF!$H27)*kgtoGg=0,"NO",('Activity data'!AT14*EF!$H27)*kgtoGg)</f>
        <v>2.8351938707188024E-2</v>
      </c>
      <c r="AU27" s="28">
        <f>IF(('Activity data'!AU14*EF!$H27)*kgtoGg=0,"NO",('Activity data'!AU14*EF!$H27)*kgtoGg)</f>
        <v>2.8436288005235195E-2</v>
      </c>
      <c r="AV27" s="28">
        <f>IF(('Activity data'!AV14*EF!$H27)*kgtoGg=0,"NO",('Activity data'!AV14*EF!$H27)*kgtoGg)</f>
        <v>2.8525699658469194E-2</v>
      </c>
      <c r="AW27" s="28">
        <f>IF(('Activity data'!AW14*EF!$H27)*kgtoGg=0,"NO",('Activity data'!AW14*EF!$H27)*kgtoGg)</f>
        <v>2.8584625948884997E-2</v>
      </c>
      <c r="AX27" s="28">
        <f>IF(('Activity data'!AX14*EF!$H27)*kgtoGg=0,"NO",('Activity data'!AX14*EF!$H27)*kgtoGg)</f>
        <v>2.8647517274596957E-2</v>
      </c>
      <c r="AY27" s="28">
        <f>IF(('Activity data'!AY14*EF!$H27)*kgtoGg=0,"NO",('Activity data'!AY14*EF!$H27)*kgtoGg)</f>
        <v>2.8715079439076582E-2</v>
      </c>
      <c r="AZ27" s="28">
        <f>IF(('Activity data'!AZ14*EF!$H27)*kgtoGg=0,"NO",('Activity data'!AZ14*EF!$H27)*kgtoGg)</f>
        <v>2.878766233846387E-2</v>
      </c>
      <c r="BA27" s="28">
        <f>IF(('Activity data'!BA14*EF!$H27)*kgtoGg=0,"NO",('Activity data'!BA14*EF!$H27)*kgtoGg)</f>
        <v>2.8864277975350048E-2</v>
      </c>
      <c r="BB27" s="28">
        <f>IF(('Activity data'!BB14*EF!$H27)*kgtoGg=0,"NO",('Activity data'!BB14*EF!$H27)*kgtoGg)</f>
        <v>2.8910632809481116E-2</v>
      </c>
      <c r="BC27" s="28">
        <f>IF(('Activity data'!BC14*EF!$H27)*kgtoGg=0,"NO",('Activity data'!BC14*EF!$H27)*kgtoGg)</f>
        <v>2.8960470902236531E-2</v>
      </c>
      <c r="BD27" s="28">
        <f>IF(('Activity data'!BD14*EF!$H27)*kgtoGg=0,"NO",('Activity data'!BD14*EF!$H27)*kgtoGg)</f>
        <v>2.901417558703389E-2</v>
      </c>
      <c r="BE27" s="28">
        <f>IF(('Activity data'!BE14*EF!$H27)*kgtoGg=0,"NO",('Activity data'!BE14*EF!$H27)*kgtoGg)</f>
        <v>2.9071079641868319E-2</v>
      </c>
      <c r="BF27" s="28">
        <f>IF(('Activity data'!BF14*EF!$H27)*kgtoGg=0,"NO",('Activity data'!BF14*EF!$H27)*kgtoGg)</f>
        <v>2.913130432304023E-2</v>
      </c>
      <c r="BG27" s="28">
        <f>IF(('Activity data'!BG14*EF!$H27)*kgtoGg=0,"NO",('Activity data'!BG14*EF!$H27)*kgtoGg)</f>
        <v>2.9163702787412909E-2</v>
      </c>
      <c r="BH27" s="28">
        <f>IF(('Activity data'!BH14*EF!$H27)*kgtoGg=0,"NO",('Activity data'!BH14*EF!$H27)*kgtoGg)</f>
        <v>2.9198954887523616E-2</v>
      </c>
      <c r="BI27" s="28">
        <f>IF(('Activity data'!BI14*EF!$H27)*kgtoGg=0,"NO",('Activity data'!BI14*EF!$H27)*kgtoGg)</f>
        <v>2.9237313892344841E-2</v>
      </c>
      <c r="BJ27" s="28">
        <f>IF(('Activity data'!BJ14*EF!$H27)*kgtoGg=0,"NO",('Activity data'!BJ14*EF!$H27)*kgtoGg)</f>
        <v>2.9278349512308101E-2</v>
      </c>
      <c r="BK27" s="28">
        <f>IF(('Activity data'!BK14*EF!$H27)*kgtoGg=0,"NO",('Activity data'!BK14*EF!$H27)*kgtoGg)</f>
        <v>2.9323048090040989E-2</v>
      </c>
      <c r="BL27" s="28">
        <f>IF(('Activity data'!BL14*EF!$H27)*kgtoGg=0,"NO",('Activity data'!BL14*EF!$H27)*kgtoGg)</f>
        <v>2.9338403556765355E-2</v>
      </c>
      <c r="BM27" s="28">
        <f>IF(('Activity data'!BM14*EF!$H27)*kgtoGg=0,"NO",('Activity data'!BM14*EF!$H27)*kgtoGg)</f>
        <v>2.9357026643241597E-2</v>
      </c>
      <c r="BN27" s="28">
        <f>IF(('Activity data'!BN14*EF!$H27)*kgtoGg=0,"NO",('Activity data'!BN14*EF!$H27)*kgtoGg)</f>
        <v>2.9377886117618768E-2</v>
      </c>
      <c r="BO27" s="28">
        <f>IF(('Activity data'!BO14*EF!$H27)*kgtoGg=0,"NO",('Activity data'!BO14*EF!$H27)*kgtoGg)</f>
        <v>2.94011326678419E-2</v>
      </c>
      <c r="BP27" s="28">
        <f>IF(('Activity data'!BP14*EF!$H27)*kgtoGg=0,"NO",('Activity data'!BP14*EF!$H27)*kgtoGg)</f>
        <v>2.9427517277179131E-2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4.1417529226104336E-3</v>
      </c>
      <c r="AE28" s="28">
        <f>IF(('Activity data'!AE15*EF!$H28)*kgtoGg=0,"NO",('Activity data'!AE15*EF!$H28)*kgtoGg)</f>
        <v>4.1694090276083989E-3</v>
      </c>
      <c r="AF28" s="28">
        <f>IF(('Activity data'!AF15*EF!$H28)*kgtoGg=0,"NO",('Activity data'!AF15*EF!$H28)*kgtoGg)</f>
        <v>4.1794751067465224E-3</v>
      </c>
      <c r="AG28" s="28">
        <f>IF(('Activity data'!AG15*EF!$H28)*kgtoGg=0,"NO",('Activity data'!AG15*EF!$H28)*kgtoGg)</f>
        <v>4.1715364764415242E-3</v>
      </c>
      <c r="AH28" s="28">
        <f>IF(('Activity data'!AH15*EF!$H28)*kgtoGg=0,"NO",('Activity data'!AH15*EF!$H28)*kgtoGg)</f>
        <v>4.1492523770089518E-3</v>
      </c>
      <c r="AI28" s="28">
        <f>IF(('Activity data'!AI15*EF!$H28)*kgtoGg=0,"NO",('Activity data'!AI15*EF!$H28)*kgtoGg)</f>
        <v>4.1370897655696563E-3</v>
      </c>
      <c r="AJ28" s="28">
        <f>IF(('Activity data'!AJ15*EF!$H28)*kgtoGg=0,"NO",('Activity data'!AJ15*EF!$H28)*kgtoGg)</f>
        <v>4.120322544917409E-3</v>
      </c>
      <c r="AK28" s="28">
        <f>IF(('Activity data'!AK15*EF!$H28)*kgtoGg=0,"NO",('Activity data'!AK15*EF!$H28)*kgtoGg)</f>
        <v>4.0992711370928924E-3</v>
      </c>
      <c r="AL28" s="28">
        <f>IF(('Activity data'!AL15*EF!$H28)*kgtoGg=0,"NO",('Activity data'!AL15*EF!$H28)*kgtoGg)</f>
        <v>3.8553830782856379E-3</v>
      </c>
      <c r="AM28" s="28">
        <f>IF(('Activity data'!AM15*EF!$H28)*kgtoGg=0,"NO",('Activity data'!AM15*EF!$H28)*kgtoGg)</f>
        <v>3.8823359171032555E-3</v>
      </c>
      <c r="AN28" s="28">
        <f>IF(('Activity data'!AN15*EF!$H28)*kgtoGg=0,"NO",('Activity data'!AN15*EF!$H28)*kgtoGg)</f>
        <v>3.906148197090533E-3</v>
      </c>
      <c r="AO28" s="28">
        <f>IF(('Activity data'!AO15*EF!$H28)*kgtoGg=0,"NO",('Activity data'!AO15*EF!$H28)*kgtoGg)</f>
        <v>3.9295333579267991E-3</v>
      </c>
      <c r="AP28" s="28">
        <f>IF(('Activity data'!AP15*EF!$H28)*kgtoGg=0,"NO",('Activity data'!AP15*EF!$H28)*kgtoGg)</f>
        <v>3.9501903545517622E-3</v>
      </c>
      <c r="AQ28" s="28">
        <f>IF(('Activity data'!AQ15*EF!$H28)*kgtoGg=0,"NO",('Activity data'!AQ15*EF!$H28)*kgtoGg)</f>
        <v>3.9721756944353656E-3</v>
      </c>
      <c r="AR28" s="28">
        <f>IF(('Activity data'!AR15*EF!$H28)*kgtoGg=0,"NO",('Activity data'!AR15*EF!$H28)*kgtoGg)</f>
        <v>4.0074693602396719E-3</v>
      </c>
      <c r="AS28" s="28">
        <f>IF(('Activity data'!AS15*EF!$H28)*kgtoGg=0,"NO",('Activity data'!AS15*EF!$H28)*kgtoGg)</f>
        <v>4.0411893818895987E-3</v>
      </c>
      <c r="AT28" s="28">
        <f>IF(('Activity data'!AT15*EF!$H28)*kgtoGg=0,"NO",('Activity data'!AT15*EF!$H28)*kgtoGg)</f>
        <v>4.0769006176689408E-3</v>
      </c>
      <c r="AU28" s="28">
        <f>IF(('Activity data'!AU15*EF!$H28)*kgtoGg=0,"NO",('Activity data'!AU15*EF!$H28)*kgtoGg)</f>
        <v>4.1136652246985001E-3</v>
      </c>
      <c r="AV28" s="28">
        <f>IF(('Activity data'!AV15*EF!$H28)*kgtoGg=0,"NO",('Activity data'!AV15*EF!$H28)*kgtoGg)</f>
        <v>4.1516709466937318E-3</v>
      </c>
      <c r="AW28" s="28">
        <f>IF(('Activity data'!AW15*EF!$H28)*kgtoGg=0,"NO",('Activity data'!AW15*EF!$H28)*kgtoGg)</f>
        <v>4.2054316869692861E-3</v>
      </c>
      <c r="AX28" s="28">
        <f>IF(('Activity data'!AX15*EF!$H28)*kgtoGg=0,"NO",('Activity data'!AX15*EF!$H28)*kgtoGg)</f>
        <v>4.2544429922089077E-3</v>
      </c>
      <c r="AY28" s="28">
        <f>IF(('Activity data'!AY15*EF!$H28)*kgtoGg=0,"NO",('Activity data'!AY15*EF!$H28)*kgtoGg)</f>
        <v>4.310526334912807E-3</v>
      </c>
      <c r="AZ28" s="28">
        <f>IF(('Activity data'!AZ15*EF!$H28)*kgtoGg=0,"NO",('Activity data'!AZ15*EF!$H28)*kgtoGg)</f>
        <v>4.37096671913287E-3</v>
      </c>
      <c r="BA28" s="28">
        <f>IF(('Activity data'!BA15*EF!$H28)*kgtoGg=0,"NO",('Activity data'!BA15*EF!$H28)*kgtoGg)</f>
        <v>4.4360727027698303E-3</v>
      </c>
      <c r="BB28" s="28">
        <f>IF(('Activity data'!BB15*EF!$H28)*kgtoGg=0,"NO",('Activity data'!BB15*EF!$H28)*kgtoGg)</f>
        <v>4.5063569234440898E-3</v>
      </c>
      <c r="BC28" s="28">
        <f>IF(('Activity data'!BC15*EF!$H28)*kgtoGg=0,"NO",('Activity data'!BC15*EF!$H28)*kgtoGg)</f>
        <v>4.5794186819516549E-3</v>
      </c>
      <c r="BD28" s="28">
        <f>IF(('Activity data'!BD15*EF!$H28)*kgtoGg=0,"NO",('Activity data'!BD15*EF!$H28)*kgtoGg)</f>
        <v>4.6526486360831667E-3</v>
      </c>
      <c r="BE28" s="28">
        <f>IF(('Activity data'!BE15*EF!$H28)*kgtoGg=0,"NO",('Activity data'!BE15*EF!$H28)*kgtoGg)</f>
        <v>4.728638042820082E-3</v>
      </c>
      <c r="BF28" s="28">
        <f>IF(('Activity data'!BF15*EF!$H28)*kgtoGg=0,"NO",('Activity data'!BF15*EF!$H28)*kgtoGg)</f>
        <v>4.809482313530968E-3</v>
      </c>
      <c r="BG28" s="28">
        <f>IF(('Activity data'!BG15*EF!$H28)*kgtoGg=0,"NO",('Activity data'!BG15*EF!$H28)*kgtoGg)</f>
        <v>4.8971806583850107E-3</v>
      </c>
      <c r="BH28" s="28">
        <f>IF(('Activity data'!BH15*EF!$H28)*kgtoGg=0,"NO",('Activity data'!BH15*EF!$H28)*kgtoGg)</f>
        <v>4.9883378535696939E-3</v>
      </c>
      <c r="BI28" s="28">
        <f>IF(('Activity data'!BI15*EF!$H28)*kgtoGg=0,"NO",('Activity data'!BI15*EF!$H28)*kgtoGg)</f>
        <v>5.0825483755402578E-3</v>
      </c>
      <c r="BJ28" s="28">
        <f>IF(('Activity data'!BJ15*EF!$H28)*kgtoGg=0,"NO",('Activity data'!BJ15*EF!$H28)*kgtoGg)</f>
        <v>5.1804218167088674E-3</v>
      </c>
      <c r="BK28" s="28">
        <f>IF(('Activity data'!BK15*EF!$H28)*kgtoGg=0,"NO",('Activity data'!BK15*EF!$H28)*kgtoGg)</f>
        <v>5.2843546048298318E-3</v>
      </c>
      <c r="BL28" s="28">
        <f>IF(('Activity data'!BL15*EF!$H28)*kgtoGg=0,"NO",('Activity data'!BL15*EF!$H28)*kgtoGg)</f>
        <v>5.3977178844211524E-3</v>
      </c>
      <c r="BM28" s="28">
        <f>IF(('Activity data'!BM15*EF!$H28)*kgtoGg=0,"NO",('Activity data'!BM15*EF!$H28)*kgtoGg)</f>
        <v>5.5161110594702236E-3</v>
      </c>
      <c r="BN28" s="28">
        <f>IF(('Activity data'!BN15*EF!$H28)*kgtoGg=0,"NO",('Activity data'!BN15*EF!$H28)*kgtoGg)</f>
        <v>5.6347840980739703E-3</v>
      </c>
      <c r="BO28" s="28">
        <f>IF(('Activity data'!BO15*EF!$H28)*kgtoGg=0,"NO",('Activity data'!BO15*EF!$H28)*kgtoGg)</f>
        <v>5.7590704561307476E-3</v>
      </c>
      <c r="BP28" s="28">
        <f>IF(('Activity data'!BP15*EF!$H28)*kgtoGg=0,"NO",('Activity data'!BP15*EF!$H28)*kgtoGg)</f>
        <v>5.8893025639656068E-3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23.394582663986725</v>
      </c>
      <c r="AE30" s="28">
        <f>IF(('Activity data'!AE17*EF!$H30)*kgtoGg=0,"NO",('Activity data'!AE17*EF!$H30)*kgtoGg)</f>
        <v>23.355138032692501</v>
      </c>
      <c r="AF30" s="28">
        <f>IF(('Activity data'!AF17*EF!$H30)*kgtoGg=0,"NO",('Activity data'!AF17*EF!$H30)*kgtoGg)</f>
        <v>23.153733348916781</v>
      </c>
      <c r="AG30" s="28">
        <f>IF(('Activity data'!AG17*EF!$H30)*kgtoGg=0,"NO",('Activity data'!AG17*EF!$H30)*kgtoGg)</f>
        <v>22.789885674909122</v>
      </c>
      <c r="AH30" s="28">
        <f>IF(('Activity data'!AH17*EF!$H30)*kgtoGg=0,"NO",('Activity data'!AH17*EF!$H30)*kgtoGg)</f>
        <v>22.305512464737728</v>
      </c>
      <c r="AI30" s="28">
        <f>IF(('Activity data'!AI17*EF!$H30)*kgtoGg=0,"NO",('Activity data'!AI17*EF!$H30)*kgtoGg)</f>
        <v>21.955953889173831</v>
      </c>
      <c r="AJ30" s="28">
        <f>IF(('Activity data'!AJ17*EF!$H30)*kgtoGg=0,"NO",('Activity data'!AJ17*EF!$H30)*kgtoGg)</f>
        <v>21.576330310193107</v>
      </c>
      <c r="AK30" s="28">
        <f>IF(('Activity data'!AK17*EF!$H30)*kgtoGg=0,"NO",('Activity data'!AK17*EF!$H30)*kgtoGg)</f>
        <v>21.170163188365041</v>
      </c>
      <c r="AL30" s="28">
        <f>IF(('Activity data'!AL17*EF!$H30)*kgtoGg=0,"NO",('Activity data'!AL17*EF!$H30)*kgtoGg)</f>
        <v>18.517116125643167</v>
      </c>
      <c r="AM30" s="28">
        <f>IF(('Activity data'!AM17*EF!$H30)*kgtoGg=0,"NO",('Activity data'!AM17*EF!$H30)*kgtoGg)</f>
        <v>18.56120216565245</v>
      </c>
      <c r="AN30" s="28">
        <f>IF(('Activity data'!AN17*EF!$H30)*kgtoGg=0,"NO",('Activity data'!AN17*EF!$H30)*kgtoGg)</f>
        <v>18.578540807605012</v>
      </c>
      <c r="AO30" s="28">
        <f>IF(('Activity data'!AO17*EF!$H30)*kgtoGg=0,"NO",('Activity data'!AO17*EF!$H30)*kgtoGg)</f>
        <v>18.596788644963983</v>
      </c>
      <c r="AP30" s="28">
        <f>IF(('Activity data'!AP17*EF!$H30)*kgtoGg=0,"NO",('Activity data'!AP17*EF!$H30)*kgtoGg)</f>
        <v>18.592869404390889</v>
      </c>
      <c r="AQ30" s="28">
        <f>IF(('Activity data'!AQ17*EF!$H30)*kgtoGg=0,"NO",('Activity data'!AQ17*EF!$H30)*kgtoGg)</f>
        <v>18.606109013928489</v>
      </c>
      <c r="AR30" s="28">
        <f>IF(('Activity data'!AR17*EF!$H30)*kgtoGg=0,"NO",('Activity data'!AR17*EF!$H30)*kgtoGg)</f>
        <v>18.720477957801343</v>
      </c>
      <c r="AS30" s="28">
        <f>IF(('Activity data'!AS17*EF!$H30)*kgtoGg=0,"NO",('Activity data'!AS17*EF!$H30)*kgtoGg)</f>
        <v>18.820720989436644</v>
      </c>
      <c r="AT30" s="28">
        <f>IF(('Activity data'!AT17*EF!$H30)*kgtoGg=0,"NO",('Activity data'!AT17*EF!$H30)*kgtoGg)</f>
        <v>18.939687777645453</v>
      </c>
      <c r="AU30" s="28">
        <f>IF(('Activity data'!AU17*EF!$H30)*kgtoGg=0,"NO",('Activity data'!AU17*EF!$H30)*kgtoGg)</f>
        <v>19.068472268819701</v>
      </c>
      <c r="AV30" s="28">
        <f>IF(('Activity data'!AV17*EF!$H30)*kgtoGg=0,"NO",('Activity data'!AV17*EF!$H30)*kgtoGg)</f>
        <v>19.208001975972707</v>
      </c>
      <c r="AW30" s="28">
        <f>IF(('Activity data'!AW17*EF!$H30)*kgtoGg=0,"NO",('Activity data'!AW17*EF!$H30)*kgtoGg)</f>
        <v>19.46466272098008</v>
      </c>
      <c r="AX30" s="28">
        <f>IF(('Activity data'!AX17*EF!$H30)*kgtoGg=0,"NO",('Activity data'!AX17*EF!$H30)*kgtoGg)</f>
        <v>19.674491846644326</v>
      </c>
      <c r="AY30" s="28">
        <f>IF(('Activity data'!AY17*EF!$H30)*kgtoGg=0,"NO",('Activity data'!AY17*EF!$H30)*kgtoGg)</f>
        <v>19.942712905421917</v>
      </c>
      <c r="AZ30" s="28">
        <f>IF(('Activity data'!AZ17*EF!$H30)*kgtoGg=0,"NO",('Activity data'!AZ17*EF!$H30)*kgtoGg)</f>
        <v>20.244147501110064</v>
      </c>
      <c r="BA30" s="28">
        <f>IF(('Activity data'!BA17*EF!$H30)*kgtoGg=0,"NO",('Activity data'!BA17*EF!$H30)*kgtoGg)</f>
        <v>20.579660224161525</v>
      </c>
      <c r="BB30" s="28">
        <f>IF(('Activity data'!BB17*EF!$H30)*kgtoGg=0,"NO",('Activity data'!BB17*EF!$H30)*kgtoGg)</f>
        <v>20.928576259312575</v>
      </c>
      <c r="BC30" s="28">
        <f>IF(('Activity data'!BC17*EF!$H30)*kgtoGg=0,"NO",('Activity data'!BC17*EF!$H30)*kgtoGg)</f>
        <v>21.29221980542772</v>
      </c>
      <c r="BD30" s="28">
        <f>IF(('Activity data'!BD17*EF!$H30)*kgtoGg=0,"NO",('Activity data'!BD17*EF!$H30)*kgtoGg)</f>
        <v>21.648757576613161</v>
      </c>
      <c r="BE30" s="28">
        <f>IF(('Activity data'!BE17*EF!$H30)*kgtoGg=0,"NO",('Activity data'!BE17*EF!$H30)*kgtoGg)</f>
        <v>22.018960986341973</v>
      </c>
      <c r="BF30" s="28">
        <f>IF(('Activity data'!BF17*EF!$H30)*kgtoGg=0,"NO",('Activity data'!BF17*EF!$H30)*kgtoGg)</f>
        <v>22.419168667812134</v>
      </c>
      <c r="BG30" s="28">
        <f>IF(('Activity data'!BG17*EF!$H30)*kgtoGg=0,"NO",('Activity data'!BG17*EF!$H30)*kgtoGg)</f>
        <v>22.840511450339275</v>
      </c>
      <c r="BH30" s="28">
        <f>IF(('Activity data'!BH17*EF!$H30)*kgtoGg=0,"NO",('Activity data'!BH17*EF!$H30)*kgtoGg)</f>
        <v>23.276948276720667</v>
      </c>
      <c r="BI30" s="28">
        <f>IF(('Activity data'!BI17*EF!$H30)*kgtoGg=0,"NO",('Activity data'!BI17*EF!$H30)*kgtoGg)</f>
        <v>23.724767776735391</v>
      </c>
      <c r="BJ30" s="28">
        <f>IF(('Activity data'!BJ17*EF!$H30)*kgtoGg=0,"NO",('Activity data'!BJ17*EF!$H30)*kgtoGg)</f>
        <v>24.187661087511433</v>
      </c>
      <c r="BK30" s="28">
        <f>IF(('Activity data'!BK17*EF!$H30)*kgtoGg=0,"NO",('Activity data'!BK17*EF!$H30)*kgtoGg)</f>
        <v>24.683715332092206</v>
      </c>
      <c r="BL30" s="28">
        <f>IF(('Activity data'!BL17*EF!$H30)*kgtoGg=0,"NO",('Activity data'!BL17*EF!$H30)*kgtoGg)</f>
        <v>25.209048393563318</v>
      </c>
      <c r="BM30" s="28">
        <f>IF(('Activity data'!BM17*EF!$H30)*kgtoGg=0,"NO",('Activity data'!BM17*EF!$H30)*kgtoGg)</f>
        <v>25.75498402923979</v>
      </c>
      <c r="BN30" s="28">
        <f>IF(('Activity data'!BN17*EF!$H30)*kgtoGg=0,"NO",('Activity data'!BN17*EF!$H30)*kgtoGg)</f>
        <v>26.285098887076586</v>
      </c>
      <c r="BO30" s="28">
        <f>IF(('Activity data'!BO17*EF!$H30)*kgtoGg=0,"NO",('Activity data'!BO17*EF!$H30)*kgtoGg)</f>
        <v>26.837880104831296</v>
      </c>
      <c r="BP30" s="28">
        <f>IF(('Activity data'!BP17*EF!$H30)*kgtoGg=0,"NO",('Activity data'!BP17*EF!$H30)*kgtoGg)</f>
        <v>27.415044102567443</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7.8318774217617668E-2</v>
      </c>
      <c r="AE31" s="28">
        <f>IF(('Activity data'!AE18*EF!$H31)*kgtoGg=0,"NO",('Activity data'!AE18*EF!$H31)*kgtoGg)</f>
        <v>7.818672419489231E-2</v>
      </c>
      <c r="AF31" s="28">
        <f>IF(('Activity data'!AF18*EF!$H31)*kgtoGg=0,"NO",('Activity data'!AF18*EF!$H31)*kgtoGg)</f>
        <v>7.7512475451858159E-2</v>
      </c>
      <c r="AG31" s="28">
        <f>IF(('Activity data'!AG18*EF!$H31)*kgtoGg=0,"NO",('Activity data'!AG18*EF!$H31)*kgtoGg)</f>
        <v>7.6294411242742027E-2</v>
      </c>
      <c r="AH31" s="28">
        <f>IF(('Activity data'!AH18*EF!$H31)*kgtoGg=0,"NO",('Activity data'!AH18*EF!$H31)*kgtoGg)</f>
        <v>7.4672859936213545E-2</v>
      </c>
      <c r="AI31" s="28">
        <f>IF(('Activity data'!AI18*EF!$H31)*kgtoGg=0,"NO",('Activity data'!AI18*EF!$H31)*kgtoGg)</f>
        <v>7.3502631787730074E-2</v>
      </c>
      <c r="AJ31" s="28">
        <f>IF(('Activity data'!AJ18*EF!$H31)*kgtoGg=0,"NO",('Activity data'!AJ18*EF!$H31)*kgtoGg)</f>
        <v>7.2231754089379666E-2</v>
      </c>
      <c r="AK31" s="28">
        <f>IF(('Activity data'!AK18*EF!$H31)*kgtoGg=0,"NO",('Activity data'!AK18*EF!$H31)*kgtoGg)</f>
        <v>7.087201574456875E-2</v>
      </c>
      <c r="AL31" s="28">
        <f>IF(('Activity data'!AL18*EF!$H31)*kgtoGg=0,"NO",('Activity data'!AL18*EF!$H31)*kgtoGg)</f>
        <v>6.1990327326425392E-2</v>
      </c>
      <c r="AM31" s="28">
        <f>IF(('Activity data'!AM18*EF!$H31)*kgtoGg=0,"NO",('Activity data'!AM18*EF!$H31)*kgtoGg)</f>
        <v>6.2137915537902697E-2</v>
      </c>
      <c r="AN31" s="28">
        <f>IF(('Activity data'!AN18*EF!$H31)*kgtoGg=0,"NO",('Activity data'!AN18*EF!$H31)*kgtoGg)</f>
        <v>6.2195960650475418E-2</v>
      </c>
      <c r="AO31" s="28">
        <f>IF(('Activity data'!AO18*EF!$H31)*kgtoGg=0,"NO",('Activity data'!AO18*EF!$H31)*kgtoGg)</f>
        <v>6.2257049504874047E-2</v>
      </c>
      <c r="AP31" s="28">
        <f>IF(('Activity data'!AP18*EF!$H31)*kgtoGg=0,"NO",('Activity data'!AP18*EF!$H31)*kgtoGg)</f>
        <v>6.2243928940940205E-2</v>
      </c>
      <c r="AQ31" s="28">
        <f>IF(('Activity data'!AQ18*EF!$H31)*kgtoGg=0,"NO",('Activity data'!AQ18*EF!$H31)*kgtoGg)</f>
        <v>6.2288251594821119E-2</v>
      </c>
      <c r="AR31" s="28">
        <f>IF(('Activity data'!AR18*EF!$H31)*kgtoGg=0,"NO",('Activity data'!AR18*EF!$H31)*kgtoGg)</f>
        <v>6.2671128076156005E-2</v>
      </c>
      <c r="AS31" s="28">
        <f>IF(('Activity data'!AS18*EF!$H31)*kgtoGg=0,"NO",('Activity data'!AS18*EF!$H31)*kgtoGg)</f>
        <v>6.3006714800411645E-2</v>
      </c>
      <c r="AT31" s="28">
        <f>IF(('Activity data'!AT18*EF!$H31)*kgtoGg=0,"NO",('Activity data'!AT18*EF!$H31)*kgtoGg)</f>
        <v>6.3404983628667505E-2</v>
      </c>
      <c r="AU31" s="28">
        <f>IF(('Activity data'!AU18*EF!$H31)*kgtoGg=0,"NO",('Activity data'!AU18*EF!$H31)*kgtoGg)</f>
        <v>6.3836119487420531E-2</v>
      </c>
      <c r="AV31" s="28">
        <f>IF(('Activity data'!AV18*EF!$H31)*kgtoGg=0,"NO",('Activity data'!AV18*EF!$H31)*kgtoGg)</f>
        <v>6.4303227440920749E-2</v>
      </c>
      <c r="AW31" s="28">
        <f>IF(('Activity data'!AW18*EF!$H31)*kgtoGg=0,"NO",('Activity data'!AW18*EF!$H31)*kgtoGg)</f>
        <v>6.5162458623945929E-2</v>
      </c>
      <c r="AX31" s="28">
        <f>IF(('Activity data'!AX18*EF!$H31)*kgtoGg=0,"NO",('Activity data'!AX18*EF!$H31)*kgtoGg)</f>
        <v>6.5864910133904955E-2</v>
      </c>
      <c r="AY31" s="28">
        <f>IF(('Activity data'!AY18*EF!$H31)*kgtoGg=0,"NO",('Activity data'!AY18*EF!$H31)*kgtoGg)</f>
        <v>6.676284213998214E-2</v>
      </c>
      <c r="AZ31" s="28">
        <f>IF(('Activity data'!AZ18*EF!$H31)*kgtoGg=0,"NO",('Activity data'!AZ18*EF!$H31)*kgtoGg)</f>
        <v>6.7771964139727012E-2</v>
      </c>
      <c r="BA31" s="28">
        <f>IF(('Activity data'!BA18*EF!$H31)*kgtoGg=0,"NO",('Activity data'!BA18*EF!$H31)*kgtoGg)</f>
        <v>6.8895170549570603E-2</v>
      </c>
      <c r="BB31" s="28">
        <f>IF(('Activity data'!BB18*EF!$H31)*kgtoGg=0,"NO",('Activity data'!BB18*EF!$H31)*kgtoGg)</f>
        <v>7.0063247645468854E-2</v>
      </c>
      <c r="BC31" s="28">
        <f>IF(('Activity data'!BC18*EF!$H31)*kgtoGg=0,"NO",('Activity data'!BC18*EF!$H31)*kgtoGg)</f>
        <v>7.1280628489271122E-2</v>
      </c>
      <c r="BD31" s="28">
        <f>IF(('Activity data'!BD18*EF!$H31)*kgtoGg=0,"NO",('Activity data'!BD18*EF!$H31)*kgtoGg)</f>
        <v>7.247422110866461E-2</v>
      </c>
      <c r="BE31" s="28">
        <f>IF(('Activity data'!BE18*EF!$H31)*kgtoGg=0,"NO",('Activity data'!BE18*EF!$H31)*kgtoGg)</f>
        <v>7.3713562612532313E-2</v>
      </c>
      <c r="BF31" s="28">
        <f>IF(('Activity data'!BF18*EF!$H31)*kgtoGg=0,"NO",('Activity data'!BF18*EF!$H31)*kgtoGg)</f>
        <v>7.5053350352942333E-2</v>
      </c>
      <c r="BG31" s="28">
        <f>IF(('Activity data'!BG18*EF!$H31)*kgtoGg=0,"NO",('Activity data'!BG18*EF!$H31)*kgtoGg)</f>
        <v>7.6463892730505828E-2</v>
      </c>
      <c r="BH31" s="28">
        <f>IF(('Activity data'!BH18*EF!$H31)*kgtoGg=0,"NO",('Activity data'!BH18*EF!$H31)*kgtoGg)</f>
        <v>7.7924965909564339E-2</v>
      </c>
      <c r="BI31" s="28">
        <f>IF(('Activity data'!BI18*EF!$H31)*kgtoGg=0,"NO",('Activity data'!BI18*EF!$H31)*kgtoGg)</f>
        <v>7.9424145220246795E-2</v>
      </c>
      <c r="BJ31" s="28">
        <f>IF(('Activity data'!BJ18*EF!$H31)*kgtoGg=0,"NO",('Activity data'!BJ18*EF!$H31)*kgtoGg)</f>
        <v>8.0973787597467817E-2</v>
      </c>
      <c r="BK31" s="28">
        <f>IF(('Activity data'!BK18*EF!$H31)*kgtoGg=0,"NO",('Activity data'!BK18*EF!$H31)*kgtoGg)</f>
        <v>8.263444386729811E-2</v>
      </c>
      <c r="BL31" s="28">
        <f>IF(('Activity data'!BL18*EF!$H31)*kgtoGg=0,"NO",('Activity data'!BL18*EF!$H31)*kgtoGg)</f>
        <v>8.4393117745834162E-2</v>
      </c>
      <c r="BM31" s="28">
        <f>IF(('Activity data'!BM18*EF!$H31)*kgtoGg=0,"NO",('Activity data'!BM18*EF!$H31)*kgtoGg)</f>
        <v>8.6220763504769496E-2</v>
      </c>
      <c r="BN31" s="28">
        <f>IF(('Activity data'!BN18*EF!$H31)*kgtoGg=0,"NO",('Activity data'!BN18*EF!$H31)*kgtoGg)</f>
        <v>8.7995445552175131E-2</v>
      </c>
      <c r="BO31" s="28">
        <f>IF(('Activity data'!BO18*EF!$H31)*kgtoGg=0,"NO",('Activity data'!BO18*EF!$H31)*kgtoGg)</f>
        <v>8.9846008479793238E-2</v>
      </c>
      <c r="BP31" s="28">
        <f>IF(('Activity data'!BP18*EF!$H31)*kgtoGg=0,"NO",('Activity data'!BP18*EF!$H31)*kgtoGg)</f>
        <v>9.1778198400617045E-2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0.55785340799877436</v>
      </c>
      <c r="AE32" s="28">
        <f>IF(('Activity data'!AE19*EF!$H32)*kgtoGg=0,"NO",('Activity data'!AE19*EF!$H32)*kgtoGg)</f>
        <v>0.57039203243545522</v>
      </c>
      <c r="AF32" s="28">
        <f>IF(('Activity data'!AF19*EF!$H32)*kgtoGg=0,"NO",('Activity data'!AF19*EF!$H32)*kgtoGg)</f>
        <v>0.58073492940270066</v>
      </c>
      <c r="AG32" s="28">
        <f>IF(('Activity data'!AG19*EF!$H32)*kgtoGg=0,"NO",('Activity data'!AG19*EF!$H32)*kgtoGg)</f>
        <v>0.58871381001480383</v>
      </c>
      <c r="AH32" s="28">
        <f>IF(('Activity data'!AH19*EF!$H32)*kgtoGg=0,"NO",('Activity data'!AH19*EF!$H32)*kgtoGg)</f>
        <v>0.59478771892647953</v>
      </c>
      <c r="AI32" s="28">
        <f>IF(('Activity data'!AI19*EF!$H32)*kgtoGg=0,"NO",('Activity data'!AI19*EF!$H32)*kgtoGg)</f>
        <v>0.60268737555861207</v>
      </c>
      <c r="AJ32" s="28">
        <f>IF(('Activity data'!AJ19*EF!$H32)*kgtoGg=0,"NO",('Activity data'!AJ19*EF!$H32)*kgtoGg)</f>
        <v>0.60992048502429308</v>
      </c>
      <c r="AK32" s="28">
        <f>IF(('Activity data'!AK19*EF!$H32)*kgtoGg=0,"NO",('Activity data'!AK19*EF!$H32)*kgtoGg)</f>
        <v>0.61653437814897905</v>
      </c>
      <c r="AL32" s="28">
        <f>IF(('Activity data'!AL19*EF!$H32)*kgtoGg=0,"NO",('Activity data'!AL19*EF!$H32)*kgtoGg)</f>
        <v>0.58649033156169983</v>
      </c>
      <c r="AM32" s="28">
        <f>IF(('Activity data'!AM19*EF!$H32)*kgtoGg=0,"NO",('Activity data'!AM19*EF!$H32)*kgtoGg)</f>
        <v>0.59785367004256473</v>
      </c>
      <c r="AN32" s="28">
        <f>IF(('Activity data'!AN19*EF!$H32)*kgtoGg=0,"NO",('Activity data'!AN19*EF!$H32)*kgtoGg)</f>
        <v>0.60886115943582175</v>
      </c>
      <c r="AO32" s="28">
        <f>IF(('Activity data'!AO19*EF!$H32)*kgtoGg=0,"NO",('Activity data'!AO19*EF!$H32)*kgtoGg)</f>
        <v>0.61997924004457305</v>
      </c>
      <c r="AP32" s="28">
        <f>IF(('Activity data'!AP19*EF!$H32)*kgtoGg=0,"NO",('Activity data'!AP19*EF!$H32)*kgtoGg)</f>
        <v>0.63080003105338611</v>
      </c>
      <c r="AQ32" s="28">
        <f>IF(('Activity data'!AQ19*EF!$H32)*kgtoGg=0,"NO",('Activity data'!AQ19*EF!$H32)*kgtoGg)</f>
        <v>0.64201653154786886</v>
      </c>
      <c r="AR32" s="28">
        <f>IF(('Activity data'!AR19*EF!$H32)*kgtoGg=0,"NO",('Activity data'!AR19*EF!$H32)*kgtoGg)</f>
        <v>0.6546539623744545</v>
      </c>
      <c r="AS32" s="28">
        <f>IF(('Activity data'!AS19*EF!$H32)*kgtoGg=0,"NO",('Activity data'!AS19*EF!$H32)*kgtoGg)</f>
        <v>0.66720656691473779</v>
      </c>
      <c r="AT32" s="28">
        <f>IF(('Activity data'!AT19*EF!$H32)*kgtoGg=0,"NO",('Activity data'!AT19*EF!$H32)*kgtoGg)</f>
        <v>0.68028735014258113</v>
      </c>
      <c r="AU32" s="28">
        <f>IF(('Activity data'!AU19*EF!$H32)*kgtoGg=0,"NO",('Activity data'!AU19*EF!$H32)*kgtoGg)</f>
        <v>0.69375964013112779</v>
      </c>
      <c r="AV32" s="28">
        <f>IF(('Activity data'!AV19*EF!$H32)*kgtoGg=0,"NO",('Activity data'!AV19*EF!$H32)*kgtoGg)</f>
        <v>0.70765474261108197</v>
      </c>
      <c r="AW32" s="28">
        <f>IF(('Activity data'!AW19*EF!$H32)*kgtoGg=0,"NO",('Activity data'!AW19*EF!$H32)*kgtoGg)</f>
        <v>0.72371999478747562</v>
      </c>
      <c r="AX32" s="28">
        <f>IF(('Activity data'!AX19*EF!$H32)*kgtoGg=0,"NO",('Activity data'!AX19*EF!$H32)*kgtoGg)</f>
        <v>0.73912420556181324</v>
      </c>
      <c r="AY32" s="28">
        <f>IF(('Activity data'!AY19*EF!$H32)*kgtoGg=0,"NO",('Activity data'!AY19*EF!$H32)*kgtoGg)</f>
        <v>0.75605785715233598</v>
      </c>
      <c r="AZ32" s="28">
        <f>IF(('Activity data'!AZ19*EF!$H32)*kgtoGg=0,"NO",('Activity data'!AZ19*EF!$H32)*kgtoGg)</f>
        <v>0.77406483703296403</v>
      </c>
      <c r="BA32" s="28">
        <f>IF(('Activity data'!BA19*EF!$H32)*kgtoGg=0,"NO",('Activity data'!BA19*EF!$H32)*kgtoGg)</f>
        <v>0.79320490881657313</v>
      </c>
      <c r="BB32" s="28">
        <f>IF(('Activity data'!BB19*EF!$H32)*kgtoGg=0,"NO",('Activity data'!BB19*EF!$H32)*kgtoGg)</f>
        <v>0.81263018615714155</v>
      </c>
      <c r="BC32" s="28">
        <f>IF(('Activity data'!BC19*EF!$H32)*kgtoGg=0,"NO",('Activity data'!BC19*EF!$H32)*kgtoGg)</f>
        <v>0.83282768493786874</v>
      </c>
      <c r="BD32" s="28">
        <f>IF(('Activity data'!BD19*EF!$H32)*kgtoGg=0,"NO",('Activity data'!BD19*EF!$H32)*kgtoGg)</f>
        <v>0.85332552003793027</v>
      </c>
      <c r="BE32" s="28">
        <f>IF(('Activity data'!BE19*EF!$H32)*kgtoGg=0,"NO",('Activity data'!BE19*EF!$H32)*kgtoGg)</f>
        <v>0.87461273869693656</v>
      </c>
      <c r="BF32" s="28">
        <f>IF(('Activity data'!BF19*EF!$H32)*kgtoGg=0,"NO",('Activity data'!BF19*EF!$H32)*kgtoGg)</f>
        <v>0.89711870406718619</v>
      </c>
      <c r="BG32" s="28">
        <f>IF(('Activity data'!BG19*EF!$H32)*kgtoGg=0,"NO",('Activity data'!BG19*EF!$H32)*kgtoGg)</f>
        <v>0.92026979987847302</v>
      </c>
      <c r="BH32" s="28">
        <f>IF(('Activity data'!BH19*EF!$H32)*kgtoGg=0,"NO",('Activity data'!BH19*EF!$H32)*kgtoGg)</f>
        <v>0.94435862316302599</v>
      </c>
      <c r="BI32" s="28">
        <f>IF(('Activity data'!BI19*EF!$H32)*kgtoGg=0,"NO",('Activity data'!BI19*EF!$H32)*kgtoGg)</f>
        <v>0.96933109837292875</v>
      </c>
      <c r="BJ32" s="28">
        <f>IF(('Activity data'!BJ19*EF!$H32)*kgtoGg=0,"NO",('Activity data'!BJ19*EF!$H32)*kgtoGg)</f>
        <v>0.99531125869186998</v>
      </c>
      <c r="BK32" s="28">
        <f>IF(('Activity data'!BK19*EF!$H32)*kgtoGg=0,"NO",('Activity data'!BK19*EF!$H32)*kgtoGg)</f>
        <v>1.0228328259999384</v>
      </c>
      <c r="BL32" s="28">
        <f>IF(('Activity data'!BL19*EF!$H32)*kgtoGg=0,"NO",('Activity data'!BL19*EF!$H32)*kgtoGg)</f>
        <v>1.0514127702714333</v>
      </c>
      <c r="BM32" s="28">
        <f>IF(('Activity data'!BM19*EF!$H32)*kgtoGg=0,"NO",('Activity data'!BM19*EF!$H32)*kgtoGg)</f>
        <v>1.0813130102383675</v>
      </c>
      <c r="BN32" s="28">
        <f>IF(('Activity data'!BN19*EF!$H32)*kgtoGg=0,"NO",('Activity data'!BN19*EF!$H32)*kgtoGg)</f>
        <v>1.1115506181659458</v>
      </c>
      <c r="BO32" s="28">
        <f>IF(('Activity data'!BO19*EF!$H32)*kgtoGg=0,"NO",('Activity data'!BO19*EF!$H32)*kgtoGg)</f>
        <v>1.1432267878246793</v>
      </c>
      <c r="BP32" s="28">
        <f>IF(('Activity data'!BP19*EF!$H32)*kgtoGg=0,"NO",('Activity data'!BP19*EF!$H32)*kgtoGg)</f>
        <v>1.1764615858384444</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2.2265339764723175</v>
      </c>
      <c r="AE33" s="28">
        <f>IF(('Activity data'!AE20*EF!$H33)*kgtoGg=0,"NO",('Activity data'!AE20*EF!$H33)*kgtoGg)</f>
        <v>2.2693849611159815</v>
      </c>
      <c r="AF33" s="28">
        <f>IF(('Activity data'!AF20*EF!$H33)*kgtoGg=0,"NO",('Activity data'!AF20*EF!$H33)*kgtoGg)</f>
        <v>2.2884428042571359</v>
      </c>
      <c r="AG33" s="28">
        <f>IF(('Activity data'!AG20*EF!$H33)*kgtoGg=0,"NO",('Activity data'!AG20*EF!$H33)*kgtoGg)</f>
        <v>2.2827278524837422</v>
      </c>
      <c r="AH33" s="28">
        <f>IF(('Activity data'!AH20*EF!$H33)*kgtoGg=0,"NO",('Activity data'!AH20*EF!$H33)*kgtoGg)</f>
        <v>2.2572765814035618</v>
      </c>
      <c r="AI33" s="28">
        <f>IF(('Activity data'!AI20*EF!$H33)*kgtoGg=0,"NO",('Activity data'!AI20*EF!$H33)*kgtoGg)</f>
        <v>2.2484431823122693</v>
      </c>
      <c r="AJ33" s="28">
        <f>IF(('Activity data'!AJ20*EF!$H33)*kgtoGg=0,"NO",('Activity data'!AJ20*EF!$H33)*kgtoGg)</f>
        <v>2.2333040948671012</v>
      </c>
      <c r="AK33" s="28">
        <f>IF(('Activity data'!AK20*EF!$H33)*kgtoGg=0,"NO",('Activity data'!AK20*EF!$H33)*kgtoGg)</f>
        <v>2.2122200179314824</v>
      </c>
      <c r="AL33" s="28">
        <f>IF(('Activity data'!AL20*EF!$H33)*kgtoGg=0,"NO",('Activity data'!AL20*EF!$H33)*kgtoGg)</f>
        <v>1.8488096989696818</v>
      </c>
      <c r="AM33" s="28">
        <f>IF(('Activity data'!AM20*EF!$H33)*kgtoGg=0,"NO",('Activity data'!AM20*EF!$H33)*kgtoGg)</f>
        <v>1.8926899749987369</v>
      </c>
      <c r="AN33" s="28">
        <f>IF(('Activity data'!AN20*EF!$H33)*kgtoGg=0,"NO",('Activity data'!AN20*EF!$H33)*kgtoGg)</f>
        <v>1.9324935436390329</v>
      </c>
      <c r="AO33" s="28">
        <f>IF(('Activity data'!AO20*EF!$H33)*kgtoGg=0,"NO",('Activity data'!AO20*EF!$H33)*kgtoGg)</f>
        <v>1.9724354007998408</v>
      </c>
      <c r="AP33" s="28">
        <f>IF(('Activity data'!AP20*EF!$H33)*kgtoGg=0,"NO",('Activity data'!AP20*EF!$H33)*kgtoGg)</f>
        <v>2.0088911126866811</v>
      </c>
      <c r="AQ33" s="28">
        <f>IF(('Activity data'!AQ20*EF!$H33)*kgtoGg=0,"NO",('Activity data'!AQ20*EF!$H33)*kgtoGg)</f>
        <v>2.0481482732264396</v>
      </c>
      <c r="AR33" s="28">
        <f>IF(('Activity data'!AR20*EF!$H33)*kgtoGg=0,"NO",('Activity data'!AR20*EF!$H33)*kgtoGg)</f>
        <v>2.1059054890519437</v>
      </c>
      <c r="AS33" s="28">
        <f>IF(('Activity data'!AS20*EF!$H33)*kgtoGg=0,"NO",('Activity data'!AS20*EF!$H33)*kgtoGg)</f>
        <v>2.1619274230374446</v>
      </c>
      <c r="AT33" s="28">
        <f>IF(('Activity data'!AT20*EF!$H33)*kgtoGg=0,"NO",('Activity data'!AT20*EF!$H33)*kgtoGg)</f>
        <v>2.2217549056259864</v>
      </c>
      <c r="AU33" s="28">
        <f>IF(('Activity data'!AU20*EF!$H33)*kgtoGg=0,"NO",('Activity data'!AU20*EF!$H33)*kgtoGg)</f>
        <v>2.2840007834508027</v>
      </c>
      <c r="AV33" s="28">
        <f>IF(('Activity data'!AV20*EF!$H33)*kgtoGg=0,"NO",('Activity data'!AV20*EF!$H33)*kgtoGg)</f>
        <v>2.3489547530745667</v>
      </c>
      <c r="AW33" s="28">
        <f>IF(('Activity data'!AW20*EF!$H33)*kgtoGg=0,"NO",('Activity data'!AW20*EF!$H33)*kgtoGg)</f>
        <v>2.4368333809171863</v>
      </c>
      <c r="AX33" s="28">
        <f>IF(('Activity data'!AX20*EF!$H33)*kgtoGg=0,"NO",('Activity data'!AX20*EF!$H33)*kgtoGg)</f>
        <v>2.5178816017223462</v>
      </c>
      <c r="AY33" s="28">
        <f>IF(('Activity data'!AY20*EF!$H33)*kgtoGg=0,"NO",('Activity data'!AY20*EF!$H33)*kgtoGg)</f>
        <v>2.6108726908895257</v>
      </c>
      <c r="AZ33" s="28">
        <f>IF(('Activity data'!AZ20*EF!$H33)*kgtoGg=0,"NO",('Activity data'!AZ20*EF!$H33)*kgtoGg)</f>
        <v>2.7116334519160938</v>
      </c>
      <c r="BA33" s="28">
        <f>IF(('Activity data'!BA20*EF!$H33)*kgtoGg=0,"NO",('Activity data'!BA20*EF!$H33)*kgtoGg)</f>
        <v>2.820656097285712</v>
      </c>
      <c r="BB33" s="28">
        <f>IF(('Activity data'!BB20*EF!$H33)*kgtoGg=0,"NO",('Activity data'!BB20*EF!$H33)*kgtoGg)</f>
        <v>2.9356124107870616</v>
      </c>
      <c r="BC33" s="28">
        <f>IF(('Activity data'!BC20*EF!$H33)*kgtoGg=0,"NO",('Activity data'!BC20*EF!$H33)*kgtoGg)</f>
        <v>3.0556710175867488</v>
      </c>
      <c r="BD33" s="28">
        <f>IF(('Activity data'!BD20*EF!$H33)*kgtoGg=0,"NO",('Activity data'!BD20*EF!$H33)*kgtoGg)</f>
        <v>3.1767614657209009</v>
      </c>
      <c r="BE33" s="28">
        <f>IF(('Activity data'!BE20*EF!$H33)*kgtoGg=0,"NO",('Activity data'!BE20*EF!$H33)*kgtoGg)</f>
        <v>3.3030010341204434</v>
      </c>
      <c r="BF33" s="28">
        <f>IF(('Activity data'!BF20*EF!$H33)*kgtoGg=0,"NO",('Activity data'!BF20*EF!$H33)*kgtoGg)</f>
        <v>3.4378142520481609</v>
      </c>
      <c r="BG33" s="28">
        <f>IF(('Activity data'!BG20*EF!$H33)*kgtoGg=0,"NO",('Activity data'!BG20*EF!$H33)*kgtoGg)</f>
        <v>3.580874909491222</v>
      </c>
      <c r="BH33" s="28">
        <f>IF(('Activity data'!BH20*EF!$H33)*kgtoGg=0,"NO",('Activity data'!BH20*EF!$H33)*kgtoGg)</f>
        <v>3.730066291533809</v>
      </c>
      <c r="BI33" s="28">
        <f>IF(('Activity data'!BI20*EF!$H33)*kgtoGg=0,"NO",('Activity data'!BI20*EF!$H33)*kgtoGg)</f>
        <v>3.8848199824218299</v>
      </c>
      <c r="BJ33" s="28">
        <f>IF(('Activity data'!BJ20*EF!$H33)*kgtoGg=0,"NO",('Activity data'!BJ20*EF!$H33)*kgtoGg)</f>
        <v>4.046112864578757</v>
      </c>
      <c r="BK33" s="28">
        <f>IF(('Activity data'!BK20*EF!$H33)*kgtoGg=0,"NO",('Activity data'!BK20*EF!$H33)*kgtoGg)</f>
        <v>4.2179806279883403</v>
      </c>
      <c r="BL33" s="28">
        <f>IF(('Activity data'!BL20*EF!$H33)*kgtoGg=0,"NO",('Activity data'!BL20*EF!$H33)*kgtoGg)</f>
        <v>4.4011930394774019</v>
      </c>
      <c r="BM33" s="28">
        <f>IF(('Activity data'!BM20*EF!$H33)*kgtoGg=0,"NO",('Activity data'!BM20*EF!$H33)*kgtoGg)</f>
        <v>4.5930176393944935</v>
      </c>
      <c r="BN33" s="28">
        <f>IF(('Activity data'!BN20*EF!$H33)*kgtoGg=0,"NO",('Activity data'!BN20*EF!$H33)*kgtoGg)</f>
        <v>4.7857291301787299</v>
      </c>
      <c r="BO33" s="28">
        <f>IF(('Activity data'!BO20*EF!$H33)*kgtoGg=0,"NO",('Activity data'!BO20*EF!$H33)*kgtoGg)</f>
        <v>4.9879486361741519</v>
      </c>
      <c r="BP33" s="28">
        <f>IF(('Activity data'!BP20*EF!$H33)*kgtoGg=0,"NO",('Activity data'!BP20*EF!$H33)*kgtoGg)</f>
        <v>5.2003799967712112</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2.3243891999948953E-2</v>
      </c>
      <c r="AE34" s="28">
        <f>IF(('Activity data'!AE21*EF!$H34)*kgtoGg=0,"NO",('Activity data'!AE21*EF!$H34)*kgtoGg)</f>
        <v>2.3766334684810656E-2</v>
      </c>
      <c r="AF34" s="28">
        <f>IF(('Activity data'!AF21*EF!$H34)*kgtoGg=0,"NO",('Activity data'!AF21*EF!$H34)*kgtoGg)</f>
        <v>2.4197288725112558E-2</v>
      </c>
      <c r="AG34" s="28">
        <f>IF(('Activity data'!AG21*EF!$H34)*kgtoGg=0,"NO",('Activity data'!AG21*EF!$H34)*kgtoGg)</f>
        <v>2.4529742083950184E-2</v>
      </c>
      <c r="AH34" s="28">
        <f>IF(('Activity data'!AH21*EF!$H34)*kgtoGg=0,"NO",('Activity data'!AH21*EF!$H34)*kgtoGg)</f>
        <v>2.4782821621936669E-2</v>
      </c>
      <c r="AI34" s="28">
        <f>IF(('Activity data'!AI21*EF!$H34)*kgtoGg=0,"NO",('Activity data'!AI21*EF!$H34)*kgtoGg)</f>
        <v>2.5111973981608852E-2</v>
      </c>
      <c r="AJ34" s="28">
        <f>IF(('Activity data'!AJ21*EF!$H34)*kgtoGg=0,"NO",('Activity data'!AJ21*EF!$H34)*kgtoGg)</f>
        <v>2.5413353542678898E-2</v>
      </c>
      <c r="AK34" s="28">
        <f>IF(('Activity data'!AK21*EF!$H34)*kgtoGg=0,"NO",('Activity data'!AK21*EF!$H34)*kgtoGg)</f>
        <v>2.568893242287415E-2</v>
      </c>
      <c r="AL34" s="28">
        <f>IF(('Activity data'!AL21*EF!$H34)*kgtoGg=0,"NO",('Activity data'!AL21*EF!$H34)*kgtoGg)</f>
        <v>2.4437097148404183E-2</v>
      </c>
      <c r="AM34" s="28">
        <f>IF(('Activity data'!AM21*EF!$H34)*kgtoGg=0,"NO",('Activity data'!AM21*EF!$H34)*kgtoGg)</f>
        <v>2.4910569585106884E-2</v>
      </c>
      <c r="AN34" s="28">
        <f>IF(('Activity data'!AN21*EF!$H34)*kgtoGg=0,"NO",('Activity data'!AN21*EF!$H34)*kgtoGg)</f>
        <v>2.53692149764926E-2</v>
      </c>
      <c r="AO34" s="28">
        <f>IF(('Activity data'!AO21*EF!$H34)*kgtoGg=0,"NO",('Activity data'!AO21*EF!$H34)*kgtoGg)</f>
        <v>2.5832468335190567E-2</v>
      </c>
      <c r="AP34" s="28">
        <f>IF(('Activity data'!AP21*EF!$H34)*kgtoGg=0,"NO",('Activity data'!AP21*EF!$H34)*kgtoGg)</f>
        <v>2.6283334627224448E-2</v>
      </c>
      <c r="AQ34" s="28">
        <f>IF(('Activity data'!AQ21*EF!$H34)*kgtoGg=0,"NO",('Activity data'!AQ21*EF!$H34)*kgtoGg)</f>
        <v>2.675068881449456E-2</v>
      </c>
      <c r="AR34" s="28">
        <f>IF(('Activity data'!AR21*EF!$H34)*kgtoGg=0,"NO",('Activity data'!AR21*EF!$H34)*kgtoGg)</f>
        <v>2.7277248432268957E-2</v>
      </c>
      <c r="AS34" s="28">
        <f>IF(('Activity data'!AS21*EF!$H34)*kgtoGg=0,"NO",('Activity data'!AS21*EF!$H34)*kgtoGg)</f>
        <v>2.7800273621447436E-2</v>
      </c>
      <c r="AT34" s="28">
        <f>IF(('Activity data'!AT21*EF!$H34)*kgtoGg=0,"NO",('Activity data'!AT21*EF!$H34)*kgtoGg)</f>
        <v>2.8345306255940908E-2</v>
      </c>
      <c r="AU34" s="28">
        <f>IF(('Activity data'!AU21*EF!$H34)*kgtoGg=0,"NO",('Activity data'!AU21*EF!$H34)*kgtoGg)</f>
        <v>2.890665167213035E-2</v>
      </c>
      <c r="AV34" s="28">
        <f>IF(('Activity data'!AV21*EF!$H34)*kgtoGg=0,"NO",('Activity data'!AV21*EF!$H34)*kgtoGg)</f>
        <v>2.9485614275461782E-2</v>
      </c>
      <c r="AW34" s="28">
        <f>IF(('Activity data'!AW21*EF!$H34)*kgtoGg=0,"NO",('Activity data'!AW21*EF!$H34)*kgtoGg)</f>
        <v>3.0154999782811512E-2</v>
      </c>
      <c r="AX34" s="28">
        <f>IF(('Activity data'!AX21*EF!$H34)*kgtoGg=0,"NO",('Activity data'!AX21*EF!$H34)*kgtoGg)</f>
        <v>3.0796841898408915E-2</v>
      </c>
      <c r="AY34" s="28">
        <f>IF(('Activity data'!AY21*EF!$H34)*kgtoGg=0,"NO",('Activity data'!AY21*EF!$H34)*kgtoGg)</f>
        <v>3.1502410714680698E-2</v>
      </c>
      <c r="AZ34" s="28">
        <f>IF(('Activity data'!AZ21*EF!$H34)*kgtoGg=0,"NO",('Activity data'!AZ21*EF!$H34)*kgtoGg)</f>
        <v>3.2252701543040198E-2</v>
      </c>
      <c r="BA34" s="28">
        <f>IF(('Activity data'!BA21*EF!$H34)*kgtoGg=0,"NO",('Activity data'!BA21*EF!$H34)*kgtoGg)</f>
        <v>3.3050204534023922E-2</v>
      </c>
      <c r="BB34" s="28">
        <f>IF(('Activity data'!BB21*EF!$H34)*kgtoGg=0,"NO",('Activity data'!BB21*EF!$H34)*kgtoGg)</f>
        <v>3.385959108988093E-2</v>
      </c>
      <c r="BC34" s="28">
        <f>IF(('Activity data'!BC21*EF!$H34)*kgtoGg=0,"NO",('Activity data'!BC21*EF!$H34)*kgtoGg)</f>
        <v>3.4701153539077892E-2</v>
      </c>
      <c r="BD34" s="28">
        <f>IF(('Activity data'!BD21*EF!$H34)*kgtoGg=0,"NO",('Activity data'!BD21*EF!$H34)*kgtoGg)</f>
        <v>3.5555230001580465E-2</v>
      </c>
      <c r="BE34" s="28">
        <f>IF(('Activity data'!BE21*EF!$H34)*kgtoGg=0,"NO",('Activity data'!BE21*EF!$H34)*kgtoGg)</f>
        <v>3.6442197445705725E-2</v>
      </c>
      <c r="BF34" s="28">
        <f>IF(('Activity data'!BF21*EF!$H34)*kgtoGg=0,"NO",('Activity data'!BF21*EF!$H34)*kgtoGg)</f>
        <v>3.7379946002799466E-2</v>
      </c>
      <c r="BG34" s="28">
        <f>IF(('Activity data'!BG21*EF!$H34)*kgtoGg=0,"NO",('Activity data'!BG21*EF!$H34)*kgtoGg)</f>
        <v>3.8344574994936417E-2</v>
      </c>
      <c r="BH34" s="28">
        <f>IF(('Activity data'!BH21*EF!$H34)*kgtoGg=0,"NO",('Activity data'!BH21*EF!$H34)*kgtoGg)</f>
        <v>3.934827596512612E-2</v>
      </c>
      <c r="BI34" s="28">
        <f>IF(('Activity data'!BI21*EF!$H34)*kgtoGg=0,"NO",('Activity data'!BI21*EF!$H34)*kgtoGg)</f>
        <v>4.0388795765538735E-2</v>
      </c>
      <c r="BJ34" s="28">
        <f>IF(('Activity data'!BJ21*EF!$H34)*kgtoGg=0,"NO",('Activity data'!BJ21*EF!$H34)*kgtoGg)</f>
        <v>4.1471302445494622E-2</v>
      </c>
      <c r="BK34" s="28">
        <f>IF(('Activity data'!BK21*EF!$H34)*kgtoGg=0,"NO",('Activity data'!BK21*EF!$H34)*kgtoGg)</f>
        <v>4.2618034416664133E-2</v>
      </c>
      <c r="BL34" s="28">
        <f>IF(('Activity data'!BL21*EF!$H34)*kgtoGg=0,"NO",('Activity data'!BL21*EF!$H34)*kgtoGg)</f>
        <v>4.3808865427976428E-2</v>
      </c>
      <c r="BM34" s="28">
        <f>IF(('Activity data'!BM21*EF!$H34)*kgtoGg=0,"NO",('Activity data'!BM21*EF!$H34)*kgtoGg)</f>
        <v>4.5054708759932019E-2</v>
      </c>
      <c r="BN34" s="28">
        <f>IF(('Activity data'!BN21*EF!$H34)*kgtoGg=0,"NO",('Activity data'!BN21*EF!$H34)*kgtoGg)</f>
        <v>4.6314609090247788E-2</v>
      </c>
      <c r="BO34" s="28">
        <f>IF(('Activity data'!BO21*EF!$H34)*kgtoGg=0,"NO",('Activity data'!BO21*EF!$H34)*kgtoGg)</f>
        <v>4.7634449492695019E-2</v>
      </c>
      <c r="BP34" s="28">
        <f>IF(('Activity data'!BP21*EF!$H34)*kgtoGg=0,"NO",('Activity data'!BP21*EF!$H34)*kgtoGg)</f>
        <v>4.9019232743268561E-2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9.2772249019679981E-2</v>
      </c>
      <c r="AE35" s="28">
        <f>IF(('Activity data'!AE22*EF!$H35)*kgtoGg=0,"NO",('Activity data'!AE22*EF!$H35)*kgtoGg)</f>
        <v>9.4557706713165976E-2</v>
      </c>
      <c r="AF35" s="28">
        <f>IF(('Activity data'!AF22*EF!$H35)*kgtoGg=0,"NO",('Activity data'!AF22*EF!$H35)*kgtoGg)</f>
        <v>9.5351783510714092E-2</v>
      </c>
      <c r="AG35" s="28">
        <f>IF(('Activity data'!AG22*EF!$H35)*kgtoGg=0,"NO",('Activity data'!AG22*EF!$H35)*kgtoGg)</f>
        <v>9.5113660520156032E-2</v>
      </c>
      <c r="AH35" s="28">
        <f>IF(('Activity data'!AH22*EF!$H35)*kgtoGg=0,"NO",('Activity data'!AH22*EF!$H35)*kgtoGg)</f>
        <v>9.4053190891815172E-2</v>
      </c>
      <c r="AI35" s="28">
        <f>IF(('Activity data'!AI22*EF!$H35)*kgtoGg=0,"NO",('Activity data'!AI22*EF!$H35)*kgtoGg)</f>
        <v>9.3685132596344631E-2</v>
      </c>
      <c r="AJ35" s="28">
        <f>IF(('Activity data'!AJ22*EF!$H35)*kgtoGg=0,"NO",('Activity data'!AJ22*EF!$H35)*kgtoGg)</f>
        <v>9.3054337286129316E-2</v>
      </c>
      <c r="AK35" s="28">
        <f>IF(('Activity data'!AK22*EF!$H35)*kgtoGg=0,"NO",('Activity data'!AK22*EF!$H35)*kgtoGg)</f>
        <v>9.2175834080478511E-2</v>
      </c>
      <c r="AL35" s="28">
        <f>IF(('Activity data'!AL22*EF!$H35)*kgtoGg=0,"NO",('Activity data'!AL22*EF!$H35)*kgtoGg)</f>
        <v>7.7033737457070151E-2</v>
      </c>
      <c r="AM35" s="28">
        <f>IF(('Activity data'!AM22*EF!$H35)*kgtoGg=0,"NO",('Activity data'!AM22*EF!$H35)*kgtoGg)</f>
        <v>7.8862082291614122E-2</v>
      </c>
      <c r="AN35" s="28">
        <f>IF(('Activity data'!AN22*EF!$H35)*kgtoGg=0,"NO",('Activity data'!AN22*EF!$H35)*kgtoGg)</f>
        <v>8.0520564318293103E-2</v>
      </c>
      <c r="AO35" s="28">
        <f>IF(('Activity data'!AO22*EF!$H35)*kgtoGg=0,"NO",('Activity data'!AO22*EF!$H35)*kgtoGg)</f>
        <v>8.2184808366660117E-2</v>
      </c>
      <c r="AP35" s="28">
        <f>IF(('Activity data'!AP22*EF!$H35)*kgtoGg=0,"NO",('Activity data'!AP22*EF!$H35)*kgtoGg)</f>
        <v>8.3703796361945124E-2</v>
      </c>
      <c r="AQ35" s="28">
        <f>IF(('Activity data'!AQ22*EF!$H35)*kgtoGg=0,"NO",('Activity data'!AQ22*EF!$H35)*kgtoGg)</f>
        <v>8.5339511384435046E-2</v>
      </c>
      <c r="AR35" s="28">
        <f>IF(('Activity data'!AR22*EF!$H35)*kgtoGg=0,"NO",('Activity data'!AR22*EF!$H35)*kgtoGg)</f>
        <v>8.7746062043831063E-2</v>
      </c>
      <c r="AS35" s="28">
        <f>IF(('Activity data'!AS22*EF!$H35)*kgtoGg=0,"NO",('Activity data'!AS22*EF!$H35)*kgtoGg)</f>
        <v>9.0080309293226926E-2</v>
      </c>
      <c r="AT35" s="28">
        <f>IF(('Activity data'!AT22*EF!$H35)*kgtoGg=0,"NO",('Activity data'!AT22*EF!$H35)*kgtoGg)</f>
        <v>9.2573121067749509E-2</v>
      </c>
      <c r="AU35" s="28">
        <f>IF(('Activity data'!AU22*EF!$H35)*kgtoGg=0,"NO",('Activity data'!AU22*EF!$H35)*kgtoGg)</f>
        <v>9.5166699310450201E-2</v>
      </c>
      <c r="AV35" s="28">
        <f>IF(('Activity data'!AV22*EF!$H35)*kgtoGg=0,"NO",('Activity data'!AV22*EF!$H35)*kgtoGg)</f>
        <v>9.7873114711440376E-2</v>
      </c>
      <c r="AW35" s="28">
        <f>IF(('Activity data'!AW22*EF!$H35)*kgtoGg=0,"NO",('Activity data'!AW22*EF!$H35)*kgtoGg)</f>
        <v>0.10153472420488285</v>
      </c>
      <c r="AX35" s="28">
        <f>IF(('Activity data'!AX22*EF!$H35)*kgtoGg=0,"NO",('Activity data'!AX22*EF!$H35)*kgtoGg)</f>
        <v>0.10491173340509787</v>
      </c>
      <c r="AY35" s="28">
        <f>IF(('Activity data'!AY22*EF!$H35)*kgtoGg=0,"NO",('Activity data'!AY22*EF!$H35)*kgtoGg)</f>
        <v>0.10878636212039701</v>
      </c>
      <c r="AZ35" s="28">
        <f>IF(('Activity data'!AZ22*EF!$H35)*kgtoGg=0,"NO",('Activity data'!AZ22*EF!$H35)*kgtoGg)</f>
        <v>0.11298472716317069</v>
      </c>
      <c r="BA35" s="28">
        <f>IF(('Activity data'!BA22*EF!$H35)*kgtoGg=0,"NO",('Activity data'!BA22*EF!$H35)*kgtoGg)</f>
        <v>0.11752733738690475</v>
      </c>
      <c r="BB35" s="28">
        <f>IF(('Activity data'!BB22*EF!$H35)*kgtoGg=0,"NO",('Activity data'!BB22*EF!$H35)*kgtoGg)</f>
        <v>0.12231718378279434</v>
      </c>
      <c r="BC35" s="28">
        <f>IF(('Activity data'!BC22*EF!$H35)*kgtoGg=0,"NO",('Activity data'!BC22*EF!$H35)*kgtoGg)</f>
        <v>0.12731962573278133</v>
      </c>
      <c r="BD35" s="28">
        <f>IF(('Activity data'!BD22*EF!$H35)*kgtoGg=0,"NO",('Activity data'!BD22*EF!$H35)*kgtoGg)</f>
        <v>0.13236506107170434</v>
      </c>
      <c r="BE35" s="28">
        <f>IF(('Activity data'!BE22*EF!$H35)*kgtoGg=0,"NO",('Activity data'!BE22*EF!$H35)*kgtoGg)</f>
        <v>0.13762504308835191</v>
      </c>
      <c r="BF35" s="28">
        <f>IF(('Activity data'!BF22*EF!$H35)*kgtoGg=0,"NO",('Activity data'!BF22*EF!$H35)*kgtoGg)</f>
        <v>0.14324226050200684</v>
      </c>
      <c r="BG35" s="28">
        <f>IF(('Activity data'!BG22*EF!$H35)*kgtoGg=0,"NO",('Activity data'!BG22*EF!$H35)*kgtoGg)</f>
        <v>0.14920312122880106</v>
      </c>
      <c r="BH35" s="28">
        <f>IF(('Activity data'!BH22*EF!$H35)*kgtoGg=0,"NO",('Activity data'!BH22*EF!$H35)*kgtoGg)</f>
        <v>0.15541942881390886</v>
      </c>
      <c r="BI35" s="28">
        <f>IF(('Activity data'!BI22*EF!$H35)*kgtoGg=0,"NO",('Activity data'!BI22*EF!$H35)*kgtoGg)</f>
        <v>0.1618674992675764</v>
      </c>
      <c r="BJ35" s="28">
        <f>IF(('Activity data'!BJ22*EF!$H35)*kgtoGg=0,"NO",('Activity data'!BJ22*EF!$H35)*kgtoGg)</f>
        <v>0.16858803602411501</v>
      </c>
      <c r="BK35" s="28">
        <f>IF(('Activity data'!BK22*EF!$H35)*kgtoGg=0,"NO",('Activity data'!BK22*EF!$H35)*kgtoGg)</f>
        <v>0.17574919283284765</v>
      </c>
      <c r="BL35" s="28">
        <f>IF(('Activity data'!BL22*EF!$H35)*kgtoGg=0,"NO",('Activity data'!BL22*EF!$H35)*kgtoGg)</f>
        <v>0.18338304331155861</v>
      </c>
      <c r="BM35" s="28">
        <f>IF(('Activity data'!BM22*EF!$H35)*kgtoGg=0,"NO",('Activity data'!BM22*EF!$H35)*kgtoGg)</f>
        <v>0.19137573497477073</v>
      </c>
      <c r="BN35" s="28">
        <f>IF(('Activity data'!BN22*EF!$H35)*kgtoGg=0,"NO",('Activity data'!BN22*EF!$H35)*kgtoGg)</f>
        <v>0.1994053804241139</v>
      </c>
      <c r="BO35" s="28">
        <f>IF(('Activity data'!BO22*EF!$H35)*kgtoGg=0,"NO",('Activity data'!BO22*EF!$H35)*kgtoGg)</f>
        <v>0.20783119317392318</v>
      </c>
      <c r="BP35" s="28">
        <f>IF(('Activity data'!BP22*EF!$H35)*kgtoGg=0,"NO",('Activity data'!BP22*EF!$H35)*kgtoGg)</f>
        <v>0.21668249986546737</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5.9542265386473864E-2</v>
      </c>
      <c r="AE36" s="28">
        <f>IF(('Activity data'!AE5*EF!$H36*EF!$H54)*NtoN2O*kgtoGg=0,"NO",('Activity data'!AE5*EF!$H36*EF!$H54)*NtoN2O*kgtoGg)</f>
        <v>5.9942437234009729E-2</v>
      </c>
      <c r="AF36" s="28">
        <f>IF(('Activity data'!AF5*EF!$H36*EF!$H54)*NtoN2O*kgtoGg=0,"NO",('Activity data'!AF5*EF!$H36*EF!$H54)*NtoN2O*kgtoGg)</f>
        <v>6.0233558970035711E-2</v>
      </c>
      <c r="AG36" s="28">
        <f>IF(('Activity data'!AG5*EF!$H36*EF!$H54)*NtoN2O*kgtoGg=0,"NO",('Activity data'!AG5*EF!$H36*EF!$H54)*NtoN2O*kgtoGg)</f>
        <v>6.0406493918756375E-2</v>
      </c>
      <c r="AH36" s="28">
        <f>IF(('Activity data'!AH5*EF!$H36*EF!$H54)*NtoN2O*kgtoGg=0,"NO",('Activity data'!AH5*EF!$H36*EF!$H54)*NtoN2O*kgtoGg)</f>
        <v>6.0489446605308951E-2</v>
      </c>
      <c r="AI36" s="28">
        <f>IF(('Activity data'!AI5*EF!$H36*EF!H54)*NtoN2O*kgtoGg=0,"NO",('Activity data'!AI5*EF!$H36*EF!H54)*NtoN2O*kgtoGg)</f>
        <v>6.0700042732920796E-2</v>
      </c>
      <c r="AJ36" s="28">
        <f>IF(('Activity data'!AJ5*EF!$H36*EF!I54)*NtoN2O*kgtoGg=0,"NO",('Activity data'!AJ5*EF!$H36*EF!I54)*NtoN2O*kgtoGg)</f>
        <v>6.0886443378179625E-2</v>
      </c>
      <c r="AK36" s="28">
        <f>IF(('Activity data'!AK5*EF!$H36*EF!J54)*NtoN2O*kgtoGg=0,"NO",('Activity data'!AK5*EF!$H36*EF!J54)*NtoN2O*kgtoGg)</f>
        <v>6.1051301625823243E-2</v>
      </c>
      <c r="AL36" s="28">
        <f>IF(('Activity data'!AL5*EF!$H36*EF!K54)*NtoN2O*kgtoGg=0,"NO",('Activity data'!AL5*EF!$H36*EF!K54)*NtoN2O*kgtoGg)</f>
        <v>5.9135320193778457E-2</v>
      </c>
      <c r="AM36" s="28">
        <f>IF(('Activity data'!AM5*EF!$H36*EF!L54)*NtoN2O*kgtoGg=0,"NO",('Activity data'!AM5*EF!$H36*EF!L54)*NtoN2O*kgtoGg)</f>
        <v>5.9556928769017525E-2</v>
      </c>
      <c r="AN36" s="28">
        <f>IF(('Activity data'!AN5*EF!$H36*EF!M54)*NtoN2O*kgtoGg=0,"NO",('Activity data'!AN5*EF!$H36*EF!M54)*NtoN2O*kgtoGg)</f>
        <v>5.996520018745749E-2</v>
      </c>
      <c r="AO36" s="28">
        <f>IF(('Activity data'!AO5*EF!$H36*EF!N54)*NtoN2O*kgtoGg=0,"NO",('Activity data'!AO5*EF!$H36*EF!N54)*NtoN2O*kgtoGg)</f>
        <v>6.0386399244287417E-2</v>
      </c>
      <c r="AP36" s="28">
        <f>IF(('Activity data'!AP5*EF!$H36*EF!O54)*NtoN2O*kgtoGg=0,"NO",('Activity data'!AP5*EF!$H36*EF!O54)*NtoN2O*kgtoGg)</f>
        <v>6.0796899434410488E-2</v>
      </c>
      <c r="AQ36" s="28">
        <f>IF(('Activity data'!AQ5*EF!$H36*EF!P54)*NtoN2O*kgtoGg=0,"NO",('Activity data'!AQ5*EF!$H36*EF!P54)*NtoN2O*kgtoGg)</f>
        <v>6.1234970767148351E-2</v>
      </c>
      <c r="AR36" s="28">
        <f>IF(('Activity data'!AR5*EF!$H36*EF!Q54)*NtoN2O*kgtoGg=0,"NO",('Activity data'!AR5*EF!$H36*EF!Q54)*NtoN2O*kgtoGg)</f>
        <v>6.173769640339348E-2</v>
      </c>
      <c r="AS36" s="28">
        <f>IF(('Activity data'!AS5*EF!$H36*EF!R54)*NtoN2O*kgtoGg=0,"NO",('Activity data'!AS5*EF!$H36*EF!R54)*NtoN2O*kgtoGg)</f>
        <v>6.2239527790781762E-2</v>
      </c>
      <c r="AT36" s="28">
        <f>IF(('Activity data'!AT5*EF!$H36*EF!S54)*NtoN2O*kgtoGg=0,"NO",('Activity data'!AT5*EF!$H36*EF!S54)*NtoN2O*kgtoGg)</f>
        <v>6.277342819954157E-2</v>
      </c>
      <c r="AU36" s="28">
        <f>IF(('Activity data'!AU5*EF!$H36*EF!T54)*NtoN2O*kgtoGg=0,"NO",('Activity data'!AU5*EF!$H36*EF!T54)*NtoN2O*kgtoGg)</f>
        <v>6.3331626321145848E-2</v>
      </c>
      <c r="AV36" s="28">
        <f>IF(('Activity data'!AV5*EF!$H36*EF!U54)*NtoN2O*kgtoGg=0,"NO",('Activity data'!AV5*EF!$H36*EF!U54)*NtoN2O*kgtoGg)</f>
        <v>6.3915117889633319E-2</v>
      </c>
      <c r="AW36" s="28">
        <f>IF(('Activity data'!AW5*EF!$H36*EF!V54)*NtoN2O*kgtoGg=0,"NO",('Activity data'!AW5*EF!$H36*EF!V54)*NtoN2O*kgtoGg)</f>
        <v>6.4602726147187151E-2</v>
      </c>
      <c r="AX36" s="28">
        <f>IF(('Activity data'!AX5*EF!$H36*EF!W54)*NtoN2O*kgtoGg=0,"NO",('Activity data'!AX5*EF!$H36*EF!W54)*NtoN2O*kgtoGg)</f>
        <v>6.5255504140784806E-2</v>
      </c>
      <c r="AY36" s="28">
        <f>IF(('Activity data'!AY5*EF!$H36*EF!X54)*NtoN2O*kgtoGg=0,"NO",('Activity data'!AY5*EF!$H36*EF!X54)*NtoN2O*kgtoGg)</f>
        <v>6.5990938608214061E-2</v>
      </c>
      <c r="AZ36" s="28">
        <f>IF(('Activity data'!AZ5*EF!$H36*EF!Y54)*NtoN2O*kgtoGg=0,"NO",('Activity data'!AZ5*EF!$H36*EF!Y54)*NtoN2O*kgtoGg)</f>
        <v>6.6783928260853331E-2</v>
      </c>
      <c r="BA36" s="28">
        <f>IF(('Activity data'!BA5*EF!$H36*EF!Z54)*NtoN2O*kgtoGg=0,"NO",('Activity data'!BA5*EF!$H36*EF!Z54)*NtoN2O*kgtoGg)</f>
        <v>6.7636540633415648E-2</v>
      </c>
      <c r="BB36" s="28">
        <f>IF(('Activity data'!BB5*EF!$H36*EF!AA54)*NtoN2O*kgtoGg=0,"NO",('Activity data'!BB5*EF!$H36*EF!AA54)*NtoN2O*kgtoGg)</f>
        <v>6.8489071298664231E-2</v>
      </c>
      <c r="BC36" s="28">
        <f>IF(('Activity data'!BC5*EF!$H36*EF!AB54)*NtoN2O*kgtoGg=0,"NO",('Activity data'!BC5*EF!$H36*EF!AB54)*NtoN2O*kgtoGg)</f>
        <v>6.9381010440778546E-2</v>
      </c>
      <c r="BD36" s="28">
        <f>IF(('Activity data'!BD5*EF!$H36*EF!AC54)*NtoN2O*kgtoGg=0,"NO",('Activity data'!BD5*EF!$H36*EF!AC54)*NtoN2O*kgtoGg)</f>
        <v>7.0287434964849654E-2</v>
      </c>
      <c r="BE36" s="28">
        <f>IF(('Activity data'!BE5*EF!$H36*EF!AD54)*NtoN2O*kgtoGg=0,"NO",('Activity data'!BE5*EF!$H36*EF!AD54)*NtoN2O*kgtoGg)</f>
        <v>7.1233421626758525E-2</v>
      </c>
      <c r="BF36" s="28">
        <f>IF(('Activity data'!BF5*EF!$H36*EF!AE54)*NtoN2O*kgtoGg=0,"NO",('Activity data'!BF5*EF!$H36*EF!AE54)*NtoN2O*kgtoGg)</f>
        <v>7.2240922879259678E-2</v>
      </c>
      <c r="BG36" s="28">
        <f>IF(('Activity data'!BG5*EF!$H36*EF!AF54)*NtoN2O*kgtoGg=0,"NO",('Activity data'!BG5*EF!$H36*EF!AF54)*NtoN2O*kgtoGg)</f>
        <v>7.3266495768365261E-2</v>
      </c>
      <c r="BH36" s="28">
        <f>IF(('Activity data'!BH5*EF!$H36*EF!AG54)*NtoN2O*kgtoGg=0,"NO",('Activity data'!BH5*EF!$H36*EF!AG54)*NtoN2O*kgtoGg)</f>
        <v>7.4337877705240196E-2</v>
      </c>
      <c r="BI36" s="28">
        <f>IF(('Activity data'!BI5*EF!$H36*EF!AH54)*NtoN2O*kgtoGg=0,"NO",('Activity data'!BI5*EF!$H36*EF!AH54)*NtoN2O*kgtoGg)</f>
        <v>7.5451990293771379E-2</v>
      </c>
      <c r="BJ36" s="28">
        <f>IF(('Activity data'!BJ5*EF!$H36*EF!AI54)*NtoN2O*kgtoGg=0,"NO",('Activity data'!BJ5*EF!$H36*EF!AI54)*NtoN2O*kgtoGg)</f>
        <v>7.661464038766029E-2</v>
      </c>
      <c r="BK36" s="28">
        <f>IF(('Activity data'!BK5*EF!$H36*EF!AJ54)*NtoN2O*kgtoGg=0,"NO",('Activity data'!BK5*EF!$H36*EF!AJ54)*NtoN2O*kgtoGg)</f>
        <v>7.7853080496582128E-2</v>
      </c>
      <c r="BL36" s="28">
        <f>IF(('Activity data'!BL5*EF!$H36*EF!AK54)*NtoN2O*kgtoGg=0,"NO",('Activity data'!BL5*EF!$H36*EF!AK54)*NtoN2O*kgtoGg)</f>
        <v>7.9127998042557671E-2</v>
      </c>
      <c r="BM36" s="28">
        <f>IF(('Activity data'!BM5*EF!$H36*EF!AL54)*NtoN2O*kgtoGg=0,"NO",('Activity data'!BM5*EF!$H36*EF!AL54)*NtoN2O*kgtoGg)</f>
        <v>8.0466151790402091E-2</v>
      </c>
      <c r="BN36" s="28">
        <f>IF(('Activity data'!BN5*EF!$H36*EF!AM54)*NtoN2O*kgtoGg=0,"NO",('Activity data'!BN5*EF!$H36*EF!AM54)*NtoN2O*kgtoGg)</f>
        <v>8.1816902383133244E-2</v>
      </c>
      <c r="BO36" s="28">
        <f>IF(('Activity data'!BO5*EF!$H36*EF!AN54)*NtoN2O*kgtoGg=0,"NO",('Activity data'!BO5*EF!$H36*EF!AN54)*NtoN2O*kgtoGg)</f>
        <v>8.3235791829374503E-2</v>
      </c>
      <c r="BP36" s="28">
        <f>IF(('Activity data'!BP5*EF!$H36*EF!AO54)*NtoN2O*kgtoGg=0,"NO",('Activity data'!BP5*EF!$H36*EF!AO54)*NtoN2O*kgtoGg)</f>
        <v>8.472865016461241E-2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0.26071367658912231</v>
      </c>
      <c r="AE37" s="28">
        <f>IF(('Activity data'!AE6*EF!$H37*EF!$H55)*NtoN2O*kgtoGg=0,"NO",('Activity data'!AE6*EF!$H37*EF!$H55)*NtoN2O*kgtoGg)</f>
        <v>0.262465881900112</v>
      </c>
      <c r="AF37" s="28">
        <f>IF(('Activity data'!AF6*EF!$H37*EF!$H55)*NtoN2O*kgtoGg=0,"NO",('Activity data'!AF6*EF!$H37*EF!$H55)*NtoN2O*kgtoGg)</f>
        <v>0.26374059688856094</v>
      </c>
      <c r="AG37" s="28">
        <f>IF(('Activity data'!AG6*EF!$H37*EF!$H55)*NtoN2O*kgtoGg=0,"NO",('Activity data'!AG6*EF!$H37*EF!$H55)*NtoN2O*kgtoGg)</f>
        <v>0.26449781541222755</v>
      </c>
      <c r="AH37" s="28">
        <f>IF(('Activity data'!AH6*EF!$H37*EF!$H55)*NtoN2O*kgtoGg=0,"NO",('Activity data'!AH6*EF!$H37*EF!$H55)*NtoN2O*kgtoGg)</f>
        <v>0.26486103471121952</v>
      </c>
      <c r="AI37" s="28">
        <f>IF(('Activity data'!AI6*EF!$H37*EF!H55)*NtoN2O*kgtoGg=0,"NO",('Activity data'!AI6*EF!$H37*EF!H55)*NtoN2O*kgtoGg)</f>
        <v>0.2657831576830067</v>
      </c>
      <c r="AJ37" s="28">
        <f>IF(('Activity data'!AJ6*EF!$H37*EF!I55)*NtoN2O*kgtoGg=0,"NO",('Activity data'!AJ6*EF!$H37*EF!I55)*NtoN2O*kgtoGg)</f>
        <v>0.26659933753825044</v>
      </c>
      <c r="AK37" s="28">
        <f>IF(('Activity data'!AK6*EF!$H37*EF!J55)*NtoN2O*kgtoGg=0,"NO",('Activity data'!AK6*EF!$H37*EF!J55)*NtoN2O*kgtoGg)</f>
        <v>0.26732119115903941</v>
      </c>
      <c r="AL37" s="28">
        <f>IF(('Activity data'!AL6*EF!$H37*EF!K55)*NtoN2O*kgtoGg=0,"NO",('Activity data'!AL6*EF!$H37*EF!K55)*NtoN2O*kgtoGg)</f>
        <v>0.25893181329135817</v>
      </c>
      <c r="AM37" s="28">
        <f>IF(('Activity data'!AM6*EF!$H37*EF!L55)*NtoN2O*kgtoGg=0,"NO",('Activity data'!AM6*EF!$H37*EF!L55)*NtoN2O*kgtoGg)</f>
        <v>0.2607778821471301</v>
      </c>
      <c r="AN37" s="28">
        <f>IF(('Activity data'!AN6*EF!$H37*EF!M55)*NtoN2O*kgtoGg=0,"NO",('Activity data'!AN6*EF!$H37*EF!M55)*NtoN2O*kgtoGg)</f>
        <v>0.26256555249955721</v>
      </c>
      <c r="AO37" s="28">
        <f>IF(('Activity data'!AO6*EF!$H37*EF!N55)*NtoN2O*kgtoGg=0,"NO",('Activity data'!AO6*EF!$H37*EF!N55)*NtoN2O*kgtoGg)</f>
        <v>0.26440982822486314</v>
      </c>
      <c r="AP37" s="28">
        <f>IF(('Activity data'!AP6*EF!$H37*EF!O55)*NtoN2O*kgtoGg=0,"NO",('Activity data'!AP6*EF!$H37*EF!O55)*NtoN2O*kgtoGg)</f>
        <v>0.26620725754860253</v>
      </c>
      <c r="AQ37" s="28">
        <f>IF(('Activity data'!AQ6*EF!$H37*EF!P55)*NtoN2O*kgtoGg=0,"NO",('Activity data'!AQ6*EF!$H37*EF!P55)*NtoN2O*kgtoGg)</f>
        <v>0.26812541076338309</v>
      </c>
      <c r="AR37" s="28">
        <f>IF(('Activity data'!AR6*EF!$H37*EF!Q55)*NtoN2O*kgtoGg=0,"NO",('Activity data'!AR6*EF!$H37*EF!Q55)*NtoN2O*kgtoGg)</f>
        <v>0.27032666138914191</v>
      </c>
      <c r="AS37" s="28">
        <f>IF(('Activity data'!AS6*EF!$H37*EF!R55)*NtoN2O*kgtoGg=0,"NO",('Activity data'!AS6*EF!$H37*EF!R55)*NtoN2O*kgtoGg)</f>
        <v>0.27252399642811981</v>
      </c>
      <c r="AT37" s="28">
        <f>IF(('Activity data'!AT6*EF!$H37*EF!S55)*NtoN2O*kgtoGg=0,"NO",('Activity data'!AT6*EF!$H37*EF!S55)*NtoN2O*kgtoGg)</f>
        <v>0.27486174991460072</v>
      </c>
      <c r="AU37" s="28">
        <f>IF(('Activity data'!AU6*EF!$H37*EF!T55)*NtoN2O*kgtoGg=0,"NO",('Activity data'!AU6*EF!$H37*EF!T55)*NtoN2O*kgtoGg)</f>
        <v>0.2773058941473403</v>
      </c>
      <c r="AV37" s="28">
        <f>IF(('Activity data'!AV6*EF!$H37*EF!U55)*NtoN2O*kgtoGg=0,"NO",('Activity data'!AV6*EF!$H37*EF!U55)*NtoN2O*kgtoGg)</f>
        <v>0.27986078907939776</v>
      </c>
      <c r="AW37" s="28">
        <f>IF(('Activity data'!AW6*EF!$H37*EF!V55)*NtoN2O*kgtoGg=0,"NO",('Activity data'!AW6*EF!$H37*EF!V55)*NtoN2O*kgtoGg)</f>
        <v>0.28287157269195112</v>
      </c>
      <c r="AX37" s="28">
        <f>IF(('Activity data'!AX6*EF!$H37*EF!W55)*NtoN2O*kgtoGg=0,"NO",('Activity data'!AX6*EF!$H37*EF!W55)*NtoN2O*kgtoGg)</f>
        <v>0.28572984739148882</v>
      </c>
      <c r="AY37" s="28">
        <f>IF(('Activity data'!AY6*EF!$H37*EF!X55)*NtoN2O*kgtoGg=0,"NO",('Activity data'!AY6*EF!$H37*EF!X55)*NtoN2O*kgtoGg)</f>
        <v>0.28895004438347971</v>
      </c>
      <c r="AZ37" s="28">
        <f>IF(('Activity data'!AZ6*EF!$H37*EF!Y55)*NtoN2O*kgtoGg=0,"NO",('Activity data'!AZ6*EF!$H37*EF!Y55)*NtoN2O*kgtoGg)</f>
        <v>0.29242225435894487</v>
      </c>
      <c r="BA37" s="28">
        <f>IF(('Activity data'!BA6*EF!$H37*EF!Z55)*NtoN2O*kgtoGg=0,"NO",('Activity data'!BA6*EF!$H37*EF!Z55)*NtoN2O*kgtoGg)</f>
        <v>0.29615553029181851</v>
      </c>
      <c r="BB37" s="28">
        <f>IF(('Activity data'!BB6*EF!$H37*EF!AA55)*NtoN2O*kgtoGg=0,"NO",('Activity data'!BB6*EF!$H37*EF!AA55)*NtoN2O*kgtoGg)</f>
        <v>0.29988844845842255</v>
      </c>
      <c r="BC37" s="28">
        <f>IF(('Activity data'!BC6*EF!$H37*EF!AB55)*NtoN2O*kgtoGg=0,"NO",('Activity data'!BC6*EF!$H37*EF!AB55)*NtoN2O*kgtoGg)</f>
        <v>0.3037939218482073</v>
      </c>
      <c r="BD37" s="28">
        <f>IF(('Activity data'!BD6*EF!$H37*EF!AC55)*NtoN2O*kgtoGg=0,"NO",('Activity data'!BD6*EF!$H37*EF!AC55)*NtoN2O*kgtoGg)</f>
        <v>0.30776282139691019</v>
      </c>
      <c r="BE37" s="28">
        <f>IF(('Activity data'!BE6*EF!$H37*EF!AD55)*NtoN2O*kgtoGg=0,"NO",('Activity data'!BE6*EF!$H37*EF!AD55)*NtoN2O*kgtoGg)</f>
        <v>0.31190494899366361</v>
      </c>
      <c r="BF37" s="28">
        <f>IF(('Activity data'!BF6*EF!$H37*EF!AE55)*NtoN2O*kgtoGg=0,"NO",('Activity data'!BF6*EF!$H37*EF!AE55)*NtoN2O*kgtoGg)</f>
        <v>0.31631642635353235</v>
      </c>
      <c r="BG37" s="28">
        <f>IF(('Activity data'!BG6*EF!$H37*EF!AF55)*NtoN2O*kgtoGg=0,"NO",('Activity data'!BG6*EF!$H37*EF!AF55)*NtoN2O*kgtoGg)</f>
        <v>0.32080703276216216</v>
      </c>
      <c r="BH37" s="28">
        <f>IF(('Activity data'!BH6*EF!$H37*EF!AG55)*NtoN2O*kgtoGg=0,"NO",('Activity data'!BH6*EF!$H37*EF!AG55)*NtoN2O*kgtoGg)</f>
        <v>0.32549822013941127</v>
      </c>
      <c r="BI37" s="28">
        <f>IF(('Activity data'!BI6*EF!$H37*EF!AH55)*NtoN2O*kgtoGg=0,"NO",('Activity data'!BI6*EF!$H37*EF!AH55)*NtoN2O*kgtoGg)</f>
        <v>0.33037650932113549</v>
      </c>
      <c r="BJ37" s="28">
        <f>IF(('Activity data'!BJ6*EF!$H37*EF!AI55)*NtoN2O*kgtoGg=0,"NO",('Activity data'!BJ6*EF!$H37*EF!AI55)*NtoN2O*kgtoGg)</f>
        <v>0.33546732638355325</v>
      </c>
      <c r="BK37" s="28">
        <f>IF(('Activity data'!BK6*EF!$H37*EF!AJ55)*NtoN2O*kgtoGg=0,"NO",('Activity data'!BK6*EF!$H37*EF!AJ55)*NtoN2O*kgtoGg)</f>
        <v>0.34089000004127729</v>
      </c>
      <c r="BL37" s="28">
        <f>IF(('Activity data'!BL6*EF!$H37*EF!AK55)*NtoN2O*kgtoGg=0,"NO",('Activity data'!BL6*EF!$H37*EF!AK55)*NtoN2O*kgtoGg)</f>
        <v>0.34647239497707322</v>
      </c>
      <c r="BM37" s="28">
        <f>IF(('Activity data'!BM6*EF!$H37*EF!AL55)*NtoN2O*kgtoGg=0,"NO",('Activity data'!BM6*EF!$H37*EF!AL55)*NtoN2O*kgtoGg)</f>
        <v>0.35233167797844334</v>
      </c>
      <c r="BN37" s="28">
        <f>IF(('Activity data'!BN6*EF!$H37*EF!AM55)*NtoN2O*kgtoGg=0,"NO",('Activity data'!BN6*EF!$H37*EF!AM55)*NtoN2O*kgtoGg)</f>
        <v>0.35824611792962902</v>
      </c>
      <c r="BO37" s="28">
        <f>IF(('Activity data'!BO6*EF!$H37*EF!AN55)*NtoN2O*kgtoGg=0,"NO",('Activity data'!BO6*EF!$H37*EF!AN55)*NtoN2O*kgtoGg)</f>
        <v>0.36445891285441034</v>
      </c>
      <c r="BP37" s="28">
        <f>IF(('Activity data'!BP6*EF!$H37*EF!AO55)*NtoN2O*kgtoGg=0,"NO",('Activity data'!BP6*EF!$H37*EF!AO55)*NtoN2O*kgtoGg)</f>
        <v>0.37099559033351426</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1.1600219079836138E-2</v>
      </c>
      <c r="AE38" s="28">
        <f>IF(('Activity data'!AE7*EF!$H38*EF!$H56)*NtoN2O*kgtoGg=0,"NO",('Activity data'!AE7*EF!$H38*EF!$H56)*NtoN2O*kgtoGg)</f>
        <v>1.1678181869307925E-2</v>
      </c>
      <c r="AF38" s="28">
        <f>IF(('Activity data'!AF7*EF!$H38*EF!$H56)*NtoN2O*kgtoGg=0,"NO",('Activity data'!AF7*EF!$H38*EF!$H56)*NtoN2O*kgtoGg)</f>
        <v>1.173489915903286E-2</v>
      </c>
      <c r="AG38" s="28">
        <f>IF(('Activity data'!AG7*EF!$H38*EF!$H56)*NtoN2O*kgtoGg=0,"NO",('Activity data'!AG7*EF!$H38*EF!$H56)*NtoN2O*kgtoGg)</f>
        <v>1.1768590911919634E-2</v>
      </c>
      <c r="AH38" s="28">
        <f>IF(('Activity data'!AH7*EF!$H38*EF!$H56)*NtoN2O*kgtoGg=0,"NO",('Activity data'!AH7*EF!$H38*EF!$H56)*NtoN2O*kgtoGg)</f>
        <v>1.1784752025895146E-2</v>
      </c>
      <c r="AI38" s="28">
        <f>IF(('Activity data'!AI7*EF!$H38*EF!H56)*NtoN2O*kgtoGg=0,"NO",('Activity data'!AI7*EF!$H38*EF!H56)*NtoN2O*kgtoGg)</f>
        <v>1.1825781052953583E-2</v>
      </c>
      <c r="AJ38" s="28">
        <f>IF(('Activity data'!AJ7*EF!$H38*EF!I56)*NtoN2O*kgtoGg=0,"NO",('Activity data'!AJ7*EF!$H38*EF!I56)*NtoN2O*kgtoGg)</f>
        <v>1.1862096236925683E-2</v>
      </c>
      <c r="AK38" s="28">
        <f>IF(('Activity data'!AK7*EF!$H38*EF!J56)*NtoN2O*kgtoGg=0,"NO",('Activity data'!AK7*EF!$H38*EF!J56)*NtoN2O*kgtoGg)</f>
        <v>1.1894214460466068E-2</v>
      </c>
      <c r="AL38" s="28">
        <f>IF(('Activity data'!AL7*EF!$H38*EF!K56)*NtoN2O*kgtoGg=0,"NO",('Activity data'!AL7*EF!$H38*EF!K56)*NtoN2O*kgtoGg)</f>
        <v>1.1520936685084908E-2</v>
      </c>
      <c r="AM38" s="28">
        <f>IF(('Activity data'!AM7*EF!$H38*EF!L56)*NtoN2O*kgtoGg=0,"NO",('Activity data'!AM7*EF!$H38*EF!L56)*NtoN2O*kgtoGg)</f>
        <v>1.160307584803019E-2</v>
      </c>
      <c r="AN38" s="28">
        <f>IF(('Activity data'!AN7*EF!$H38*EF!M56)*NtoN2O*kgtoGg=0,"NO",('Activity data'!AN7*EF!$H38*EF!M56)*NtoN2O*kgtoGg)</f>
        <v>1.1682616622422948E-2</v>
      </c>
      <c r="AO38" s="28">
        <f>IF(('Activity data'!AO7*EF!$H38*EF!N56)*NtoN2O*kgtoGg=0,"NO",('Activity data'!AO7*EF!$H38*EF!N56)*NtoN2O*kgtoGg)</f>
        <v>1.1764676001651023E-2</v>
      </c>
      <c r="AP38" s="28">
        <f>IF(('Activity data'!AP7*EF!$H38*EF!O56)*NtoN2O*kgtoGg=0,"NO",('Activity data'!AP7*EF!$H38*EF!O56)*NtoN2O*kgtoGg)</f>
        <v>1.1844650992639925E-2</v>
      </c>
      <c r="AQ38" s="28">
        <f>IF(('Activity data'!AQ7*EF!$H38*EF!P56)*NtoN2O*kgtoGg=0,"NO",('Activity data'!AQ7*EF!$H38*EF!P56)*NtoN2O*kgtoGg)</f>
        <v>1.1929997483899045E-2</v>
      </c>
      <c r="AR38" s="28">
        <f>IF(('Activity data'!AR7*EF!$H38*EF!Q56)*NtoN2O*kgtoGg=0,"NO",('Activity data'!AR7*EF!$H38*EF!Q56)*NtoN2O*kgtoGg)</f>
        <v>1.2027940138241152E-2</v>
      </c>
      <c r="AS38" s="28">
        <f>IF(('Activity data'!AS7*EF!$H38*EF!R56)*NtoN2O*kgtoGg=0,"NO",('Activity data'!AS7*EF!$H38*EF!R56)*NtoN2O*kgtoGg)</f>
        <v>1.2125708572093261E-2</v>
      </c>
      <c r="AT38" s="28">
        <f>IF(('Activity data'!AT7*EF!$H38*EF!S56)*NtoN2O*kgtoGg=0,"NO",('Activity data'!AT7*EF!$H38*EF!S56)*NtoN2O*kgtoGg)</f>
        <v>1.2229724797680719E-2</v>
      </c>
      <c r="AU38" s="28">
        <f>IF(('Activity data'!AU7*EF!$H38*EF!T56)*NtoN2O*kgtoGg=0,"NO",('Activity data'!AU7*EF!$H38*EF!T56)*NtoN2O*kgtoGg)</f>
        <v>1.2338474783233569E-2</v>
      </c>
      <c r="AV38" s="28">
        <f>IF(('Activity data'!AV7*EF!$H38*EF!U56)*NtoN2O*kgtoGg=0,"NO",('Activity data'!AV7*EF!$H38*EF!U56)*NtoN2O*kgtoGg)</f>
        <v>1.2452152520917185E-2</v>
      </c>
      <c r="AW38" s="28">
        <f>IF(('Activity data'!AW7*EF!$H38*EF!V56)*NtoN2O*kgtoGg=0,"NO",('Activity data'!AW7*EF!$H38*EF!V56)*NtoN2O*kgtoGg)</f>
        <v>1.2586114612835519E-2</v>
      </c>
      <c r="AX38" s="28">
        <f>IF(('Activity data'!AX7*EF!$H38*EF!W56)*NtoN2O*kgtoGg=0,"NO",('Activity data'!AX7*EF!$H38*EF!W56)*NtoN2O*kgtoGg)</f>
        <v>1.2713290958698048E-2</v>
      </c>
      <c r="AY38" s="28">
        <f>IF(('Activity data'!AY7*EF!$H38*EF!X56)*NtoN2O*kgtoGg=0,"NO",('Activity data'!AY7*EF!$H38*EF!X56)*NtoN2O*kgtoGg)</f>
        <v>1.2856570709404011E-2</v>
      </c>
      <c r="AZ38" s="28">
        <f>IF(('Activity data'!AZ7*EF!$H38*EF!Y56)*NtoN2O*kgtoGg=0,"NO",('Activity data'!AZ7*EF!$H38*EF!Y56)*NtoN2O*kgtoGg)</f>
        <v>1.3011063549724259E-2</v>
      </c>
      <c r="BA38" s="28">
        <f>IF(('Activity data'!BA7*EF!$H38*EF!Z56)*NtoN2O*kgtoGg=0,"NO",('Activity data'!BA7*EF!$H38*EF!Z56)*NtoN2O*kgtoGg)</f>
        <v>1.3177172283540569E-2</v>
      </c>
      <c r="BB38" s="28">
        <f>IF(('Activity data'!BB7*EF!$H38*EF!AA56)*NtoN2O*kgtoGg=0,"NO",('Activity data'!BB7*EF!$H38*EF!AA56)*NtoN2O*kgtoGg)</f>
        <v>1.3343265098870509E-2</v>
      </c>
      <c r="BC38" s="28">
        <f>IF(('Activity data'!BC7*EF!$H38*EF!AB56)*NtoN2O*kgtoGg=0,"NO",('Activity data'!BC7*EF!$H38*EF!AB56)*NtoN2O*kgtoGg)</f>
        <v>1.3517035602684054E-2</v>
      </c>
      <c r="BD38" s="28">
        <f>IF(('Activity data'!BD7*EF!$H38*EF!AC56)*NtoN2O*kgtoGg=0,"NO",('Activity data'!BD7*EF!$H38*EF!AC56)*NtoN2O*kgtoGg)</f>
        <v>1.3693628196034553E-2</v>
      </c>
      <c r="BE38" s="28">
        <f>IF(('Activity data'!BE7*EF!$H38*EF!AD56)*NtoN2O*kgtoGg=0,"NO",('Activity data'!BE7*EF!$H38*EF!AD56)*NtoN2O*kgtoGg)</f>
        <v>1.38779284146023E-2</v>
      </c>
      <c r="BF38" s="28">
        <f>IF(('Activity data'!BF7*EF!$H38*EF!AE56)*NtoN2O*kgtoGg=0,"NO",('Activity data'!BF7*EF!$H38*EF!AE56)*NtoN2O*kgtoGg)</f>
        <v>1.4074213107103729E-2</v>
      </c>
      <c r="BG38" s="28">
        <f>IF(('Activity data'!BG7*EF!$H38*EF!AF56)*NtoN2O*kgtoGg=0,"NO",('Activity data'!BG7*EF!$H38*EF!AF56)*NtoN2O*kgtoGg)</f>
        <v>1.4274018575013715E-2</v>
      </c>
      <c r="BH38" s="28">
        <f>IF(('Activity data'!BH7*EF!$H38*EF!AG56)*NtoN2O*kgtoGg=0,"NO",('Activity data'!BH7*EF!$H38*EF!AG56)*NtoN2O*kgtoGg)</f>
        <v>1.4482748711585775E-2</v>
      </c>
      <c r="BI38" s="28">
        <f>IF(('Activity data'!BI7*EF!$H38*EF!AH56)*NtoN2O*kgtoGg=0,"NO",('Activity data'!BI7*EF!$H38*EF!AH56)*NtoN2O*kgtoGg)</f>
        <v>1.469980377361069E-2</v>
      </c>
      <c r="BJ38" s="28">
        <f>IF(('Activity data'!BJ7*EF!$H38*EF!AI56)*NtoN2O*kgtoGg=0,"NO",('Activity data'!BJ7*EF!$H38*EF!AI56)*NtoN2O*kgtoGg)</f>
        <v>1.4926315071337824E-2</v>
      </c>
      <c r="BK38" s="28">
        <f>IF(('Activity data'!BK7*EF!$H38*EF!AJ56)*NtoN2O*kgtoGg=0,"NO",('Activity data'!BK7*EF!$H38*EF!AJ56)*NtoN2O*kgtoGg)</f>
        <v>1.5167592027924916E-2</v>
      </c>
      <c r="BL38" s="28">
        <f>IF(('Activity data'!BL7*EF!$H38*EF!AK56)*NtoN2O*kgtoGg=0,"NO",('Activity data'!BL7*EF!$H38*EF!AK56)*NtoN2O*kgtoGg)</f>
        <v>1.5415975638223412E-2</v>
      </c>
      <c r="BM38" s="28">
        <f>IF(('Activity data'!BM7*EF!$H38*EF!AL56)*NtoN2O*kgtoGg=0,"NO",('Activity data'!BM7*EF!$H38*EF!AL56)*NtoN2O*kgtoGg)</f>
        <v>1.5676679132400929E-2</v>
      </c>
      <c r="BN38" s="28">
        <f>IF(('Activity data'!BN7*EF!$H38*EF!AM56)*NtoN2O*kgtoGg=0,"NO",('Activity data'!BN7*EF!$H38*EF!AM56)*NtoN2O*kgtoGg)</f>
        <v>1.5939836785140483E-2</v>
      </c>
      <c r="BO38" s="28">
        <f>IF(('Activity data'!BO7*EF!$H38*EF!AN56)*NtoN2O*kgtoGg=0,"NO",('Activity data'!BO7*EF!$H38*EF!AN56)*NtoN2O*kgtoGg)</f>
        <v>1.6216269472402744E-2</v>
      </c>
      <c r="BP38" s="28">
        <f>IF(('Activity data'!BP7*EF!$H38*EF!AO56)*NtoN2O*kgtoGg=0,"NO",('Activity data'!BP7*EF!$H38*EF!AO56)*NtoN2O*kgtoGg)</f>
        <v>1.6507113020788351E-2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0.51669304045057596</v>
      </c>
      <c r="AE39" s="28">
        <f>IF(('Activity data'!AE8*EF!$H39*EF!$H57)*NtoN2O*kgtoGg=0,"NO",('Activity data'!AE8*EF!$H39*EF!$H57)*NtoN2O*kgtoGg)</f>
        <v>0.51953102274809126</v>
      </c>
      <c r="AF39" s="28">
        <f>IF(('Activity data'!AF8*EF!$H39*EF!$H57)*NtoN2O*kgtoGg=0,"NO",('Activity data'!AF8*EF!$H39*EF!$H57)*NtoN2O*kgtoGg)</f>
        <v>0.5189664607077582</v>
      </c>
      <c r="AG39" s="28">
        <f>IF(('Activity data'!AG8*EF!$H39*EF!$H57)*NtoN2O*kgtoGg=0,"NO",('Activity data'!AG8*EF!$H39*EF!$H57)*NtoN2O*kgtoGg)</f>
        <v>0.51494445748836037</v>
      </c>
      <c r="AH39" s="28">
        <f>IF(('Activity data'!AH8*EF!$H39*EF!$H57)*NtoN2O*kgtoGg=0,"NO",('Activity data'!AH8*EF!$H39*EF!$H57)*NtoN2O*kgtoGg)</f>
        <v>0.50831190449478969</v>
      </c>
      <c r="AI39" s="28">
        <f>IF(('Activity data'!AI8*EF!$H39*EF!$H57)*NtoN2O*kgtoGg=0,"NO",('Activity data'!AI8*EF!$H39*EF!H57)*NtoN2O*kgtoGg)</f>
        <v>0.50447929395813307</v>
      </c>
      <c r="AJ39" s="28">
        <f>IF(('Activity data'!AJ8*EF!$H39*EF!$H57)*NtoN2O*kgtoGg=0,"NO",('Activity data'!AJ8*EF!$H39*EF!I57)*NtoN2O*kgtoGg)</f>
        <v>0.49991123795560127</v>
      </c>
      <c r="AK39" s="28">
        <f>IF(('Activity data'!AK8*EF!$H39*EF!$H57)*NtoN2O*kgtoGg=0,"NO",('Activity data'!AK8*EF!$H39*EF!J57)*NtoN2O*kgtoGg)</f>
        <v>0.49468442942424989</v>
      </c>
      <c r="AL39" s="28">
        <f>IF(('Activity data'!AL8*EF!$H39*EF!$H57)*NtoN2O*kgtoGg=0,"NO",('Activity data'!AL8*EF!$H39*EF!K57)*NtoN2O*kgtoGg)</f>
        <v>0.44076037637439625</v>
      </c>
      <c r="AM39" s="28">
        <f>IF(('Activity data'!AM8*EF!$H39*EF!$H57)*NtoN2O*kgtoGg=0,"NO",('Activity data'!AM8*EF!$H39*EF!L57)*NtoN2O*kgtoGg)</f>
        <v>0.43798172054311268</v>
      </c>
      <c r="AN39" s="28">
        <f>IF(('Activity data'!AN8*EF!$H39*EF!$H57)*NtoN2O*kgtoGg=0,"NO",('Activity data'!AN8*EF!$H39*EF!M57)*NtoN2O*kgtoGg)</f>
        <v>0.43454317077844162</v>
      </c>
      <c r="AO39" s="28">
        <f>IF(('Activity data'!AO8*EF!$H39*EF!$H57)*NtoN2O*kgtoGg=0,"NO",('Activity data'!AO8*EF!$H39*EF!N57)*NtoN2O*kgtoGg)</f>
        <v>0.43104769216110511</v>
      </c>
      <c r="AP39" s="28">
        <f>IF(('Activity data'!AP8*EF!$H39*EF!$H57)*NtoN2O*kgtoGg=0,"NO",('Activity data'!AP8*EF!$H39*EF!O57)*NtoN2O*kgtoGg)</f>
        <v>0.427013952227555</v>
      </c>
      <c r="AQ39" s="28">
        <f>IF(('Activity data'!AQ8*EF!$H39*EF!$H57)*NtoN2O*kgtoGg=0,"NO",('Activity data'!AQ8*EF!$H39*EF!P57)*NtoN2O*kgtoGg)</f>
        <v>0.42326617860938193</v>
      </c>
      <c r="AR39" s="28">
        <f>IF(('Activity data'!AR8*EF!$H39*EF!$H57)*NtoN2O*kgtoGg=0,"NO",('Activity data'!AR8*EF!$H39*EF!Q57)*NtoN2O*kgtoGg)</f>
        <v>0.42131662637279094</v>
      </c>
      <c r="AS39" s="28">
        <f>IF(('Activity data'!AS8*EF!$H39*EF!$H57)*NtoN2O*kgtoGg=0,"NO",('Activity data'!AS8*EF!$H39*EF!R57)*NtoN2O*kgtoGg)</f>
        <v>0.41897484812218538</v>
      </c>
      <c r="AT39" s="28">
        <f>IF(('Activity data'!AT8*EF!$H39*EF!$H57)*NtoN2O*kgtoGg=0,"NO",('Activity data'!AT8*EF!$H39*EF!S57)*NtoN2O*kgtoGg)</f>
        <v>0.41690029461850253</v>
      </c>
      <c r="AU39" s="28">
        <f>IF(('Activity data'!AU8*EF!$H39*EF!$H57)*NtoN2O*kgtoGg=0,"NO",('Activity data'!AU8*EF!$H39*EF!T57)*NtoN2O*kgtoGg)</f>
        <v>0.41490807924945583</v>
      </c>
      <c r="AV39" s="28">
        <f>IF(('Activity data'!AV8*EF!$H39*EF!$H57)*NtoN2O*kgtoGg=0,"NO",('Activity data'!AV8*EF!$H39*EF!U57)*NtoN2O*kgtoGg)</f>
        <v>0.41300729487049842</v>
      </c>
      <c r="AW39" s="28">
        <f>IF(('Activity data'!AW8*EF!$H39*EF!$H57)*NtoN2O*kgtoGg=0,"NO",('Activity data'!AW8*EF!$H39*EF!V57)*NtoN2O*kgtoGg)</f>
        <v>0.41310414584738836</v>
      </c>
      <c r="AX39" s="28">
        <f>IF(('Activity data'!AX8*EF!$H39*EF!$H57)*NtoN2O*kgtoGg=0,"NO",('Activity data'!AX8*EF!$H39*EF!W57)*NtoN2O*kgtoGg)</f>
        <v>0.41214031452697958</v>
      </c>
      <c r="AY39" s="28">
        <f>IF(('Activity data'!AY8*EF!$H39*EF!$H57)*NtoN2O*kgtoGg=0,"NO",('Activity data'!AY8*EF!$H39*EF!X57)*NtoN2O*kgtoGg)</f>
        <v>0.41211815327111306</v>
      </c>
      <c r="AZ39" s="28">
        <f>IF(('Activity data'!AZ8*EF!$H39*EF!$H57)*NtoN2O*kgtoGg=0,"NO",('Activity data'!AZ8*EF!$H39*EF!Y57)*NtoN2O*kgtoGg)</f>
        <v>0.41253138644130688</v>
      </c>
      <c r="BA39" s="28">
        <f>IF(('Activity data'!BA8*EF!$H39*EF!$H57)*NtoN2O*kgtoGg=0,"NO",('Activity data'!BA8*EF!$H39*EF!Z57)*NtoN2O*kgtoGg)</f>
        <v>0.41336716575490995</v>
      </c>
      <c r="BB39" s="28">
        <f>IF(('Activity data'!BB8*EF!$H39*EF!$H57)*NtoN2O*kgtoGg=0,"NO",('Activity data'!BB8*EF!$H39*EF!AA57)*NtoN2O*kgtoGg)</f>
        <v>0.41412061209788092</v>
      </c>
      <c r="BC39" s="28">
        <f>IF(('Activity data'!BC8*EF!$H39*EF!$H57)*NtoN2O*kgtoGg=0,"NO",('Activity data'!BC8*EF!$H39*EF!AB57)*NtoN2O*kgtoGg)</f>
        <v>0.41491398501468318</v>
      </c>
      <c r="BD39" s="28">
        <f>IF(('Activity data'!BD8*EF!$H39*EF!$H57)*NtoN2O*kgtoGg=0,"NO",('Activity data'!BD8*EF!$H39*EF!AC57)*NtoN2O*kgtoGg)</f>
        <v>0.41535329140752553</v>
      </c>
      <c r="BE39" s="28">
        <f>IF(('Activity data'!BE8*EF!$H39*EF!$H57)*NtoN2O*kgtoGg=0,"NO",('Activity data'!BE8*EF!$H39*EF!AD57)*NtoN2O*kgtoGg)</f>
        <v>0.41579746543479112</v>
      </c>
      <c r="BF39" s="28">
        <f>IF(('Activity data'!BF8*EF!$H39*EF!$H57)*NtoN2O*kgtoGg=0,"NO",('Activity data'!BF8*EF!$H39*EF!AE57)*NtoN2O*kgtoGg)</f>
        <v>0.41651165658511913</v>
      </c>
      <c r="BG39" s="28">
        <f>IF(('Activity data'!BG8*EF!$H39*EF!$H57)*NtoN2O*kgtoGg=0,"NO",('Activity data'!BG8*EF!$H39*EF!AF57)*NtoN2O*kgtoGg)</f>
        <v>0.41723735895162645</v>
      </c>
      <c r="BH39" s="28">
        <f>IF(('Activity data'!BH8*EF!$H39*EF!$H57)*NtoN2O*kgtoGg=0,"NO",('Activity data'!BH8*EF!$H39*EF!AG57)*NtoN2O*kgtoGg)</f>
        <v>0.41794355819662454</v>
      </c>
      <c r="BI39" s="28">
        <f>IF(('Activity data'!BI8*EF!$H39*EF!$H57)*NtoN2O*kgtoGg=0,"NO",('Activity data'!BI8*EF!$H39*EF!AH57)*NtoN2O*kgtoGg)</f>
        <v>0.41855552537130059</v>
      </c>
      <c r="BJ39" s="28">
        <f>IF(('Activity data'!BJ8*EF!$H39*EF!$H57)*NtoN2O*kgtoGg=0,"NO",('Activity data'!BJ8*EF!$H39*EF!AI57)*NtoN2O*kgtoGg)</f>
        <v>0.41911846176478362</v>
      </c>
      <c r="BK39" s="28">
        <f>IF(('Activity data'!BK8*EF!$H39*EF!$H57)*NtoN2O*kgtoGg=0,"NO",('Activity data'!BK8*EF!$H39*EF!AJ57)*NtoN2O*kgtoGg)</f>
        <v>0.419903035124079</v>
      </c>
      <c r="BL39" s="28">
        <f>IF(('Activity data'!BL8*EF!$H39*EF!$H57)*NtoN2O*kgtoGg=0,"NO",('Activity data'!BL8*EF!$H39*EF!AK57)*NtoN2O*kgtoGg)</f>
        <v>0.42074133345155679</v>
      </c>
      <c r="BM39" s="28">
        <f>IF(('Activity data'!BM8*EF!$H39*EF!$H57)*NtoN2O*kgtoGg=0,"NO",('Activity data'!BM8*EF!$H39*EF!AL57)*NtoN2O*kgtoGg)</f>
        <v>0.42155438574354553</v>
      </c>
      <c r="BN39" s="28">
        <f>IF(('Activity data'!BN8*EF!$H39*EF!$H57)*NtoN2O*kgtoGg=0,"NO",('Activity data'!BN8*EF!$H39*EF!AM57)*NtoN2O*kgtoGg)</f>
        <v>0.42177509897492738</v>
      </c>
      <c r="BO39" s="28">
        <f>IF(('Activity data'!BO8*EF!$H39*EF!$H57)*NtoN2O*kgtoGg=0,"NO",('Activity data'!BO8*EF!$H39*EF!AN57)*NtoN2O*kgtoGg)</f>
        <v>0.42197450733880121</v>
      </c>
      <c r="BP39" s="28">
        <f>IF(('Activity data'!BP8*EF!$H39*EF!$H57)*NtoN2O*kgtoGg=0,"NO",('Activity data'!BP8*EF!$H39*EF!AO57)*NtoN2O*kgtoGg)</f>
        <v>0.42215460371926844</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0.86687656456018569</v>
      </c>
      <c r="I40" s="28">
        <f>IF(('Activity data'!I9*EF!$H40*EF!$H58)*NtoN2O*kgtoGg=0,"NO",('Activity data'!I9*EF!$H40*EF!$H58)*NtoN2O*kgtoGg)</f>
        <v>0.93391095619577136</v>
      </c>
      <c r="J40" s="28">
        <f>IF(('Activity data'!J9*EF!$H40*EF!$H58)*NtoN2O*kgtoGg=0,"NO",('Activity data'!J9*EF!$H40*EF!$H58)*NtoN2O*kgtoGg)</f>
        <v>0.94305200960062396</v>
      </c>
      <c r="K40" s="28">
        <f>IF(('Activity data'!K9*EF!$H40*EF!$H58)*NtoN2O*kgtoGg=0,"NO",('Activity data'!K9*EF!$H40*EF!$H58)*NtoN2O*kgtoGg)</f>
        <v>0.94305200960062374</v>
      </c>
      <c r="L40" s="28">
        <f>IF(('Activity data'!L9*EF!$H40*EF!$H58)*NtoN2O*kgtoGg=0,"NO",('Activity data'!L9*EF!$H40*EF!$H58)*NtoN2O*kgtoGg)</f>
        <v>0.82878884203996683</v>
      </c>
      <c r="M40" s="28">
        <f>IF(('Activity data'!M9*EF!$H40*EF!$H58)*NtoN2O*kgtoGg=0,"NO",('Activity data'!M9*EF!$H40*EF!$H58)*NtoN2O*kgtoGg)</f>
        <v>0.81812427973430535</v>
      </c>
      <c r="N40" s="28">
        <f>IF(('Activity data'!N9*EF!$H40*EF!$H58)*NtoN2O*kgtoGg=0,"NO",('Activity data'!N9*EF!$H40*EF!$H58)*NtoN2O*kgtoGg)</f>
        <v>0.83792989544481933</v>
      </c>
      <c r="O40" s="28">
        <f>IF(('Activity data'!O9*EF!$H40*EF!$H58)*NtoN2O*kgtoGg=0,"NO",('Activity data'!O9*EF!$H40*EF!$H58)*NtoN2O*kgtoGg)</f>
        <v>0.8623060378577595</v>
      </c>
      <c r="P40" s="28">
        <f>IF(('Activity data'!P9*EF!$H40*EF!$H58)*NtoN2O*kgtoGg=0,"NO",('Activity data'!P9*EF!$H40*EF!$H58)*NtoN2O*kgtoGg)</f>
        <v>0.9003937603779788</v>
      </c>
      <c r="Q40" s="28">
        <f>IF(('Activity data'!Q9*EF!$H40*EF!$H58)*NtoN2O*kgtoGg=0,"NO",('Activity data'!Q9*EF!$H40*EF!$H58)*NtoN2O*kgtoGg)</f>
        <v>0.93238744729496259</v>
      </c>
      <c r="R40" s="28">
        <f>IF(('Activity data'!R9*EF!$H40*EF!$H58)*NtoN2O*kgtoGg=0,"NO",('Activity data'!R9*EF!$H40*EF!$H58)*NtoN2O*kgtoGg)</f>
        <v>0.95828709860871153</v>
      </c>
      <c r="S40" s="28">
        <f>IF(('Activity data'!S9*EF!$H40*EF!$H58)*NtoN2O*kgtoGg=0,"NO",('Activity data'!S9*EF!$H40*EF!$H58)*NtoN2O*kgtoGg)</f>
        <v>0.93848148289819766</v>
      </c>
      <c r="T40" s="28">
        <f>IF(('Activity data'!T9*EF!$H40*EF!$H58)*NtoN2O*kgtoGg=0,"NO",('Activity data'!T9*EF!$H40*EF!$H58)*NtoN2O*kgtoGg)</f>
        <v>1.0131334190378269</v>
      </c>
      <c r="U40" s="28">
        <f>IF(('Activity data'!U9*EF!$H40*EF!$H58)*NtoN2O*kgtoGg=0,"NO",('Activity data'!U9*EF!$H40*EF!$H58)*NtoN2O*kgtoGg)</f>
        <v>1.0116099101370184</v>
      </c>
      <c r="V40" s="28">
        <f>IF(('Activity data'!V9*EF!$H40*EF!$H58)*NtoN2O*kgtoGg=0,"NO",('Activity data'!V9*EF!$H40*EF!$H58)*NtoN2O*kgtoGg)</f>
        <v>0.99028078552569576</v>
      </c>
      <c r="W40" s="28">
        <f>IF(('Activity data'!W9*EF!$H40*EF!$H58)*NtoN2O*kgtoGg=0,"NO",('Activity data'!W9*EF!$H40*EF!$H58)*NtoN2O*kgtoGg)</f>
        <v>0.9780927143192254</v>
      </c>
      <c r="X40" s="28">
        <f>IF(('Activity data'!X9*EF!$H40*EF!$H58)*NtoN2O*kgtoGg=0,"NO",('Activity data'!X9*EF!$H40*EF!$H58)*NtoN2O*kgtoGg)</f>
        <v>1.000945347831357</v>
      </c>
      <c r="Y40" s="28">
        <f>IF(('Activity data'!Y9*EF!$H40*EF!$H58)*NtoN2O*kgtoGg=0,"NO",('Activity data'!Y9*EF!$H40*EF!$H58)*NtoN2O*kgtoGg)</f>
        <v>1.0344625436491495</v>
      </c>
      <c r="Z40" s="28">
        <f>IF(('Activity data'!Z9*EF!$H40*EF!$H58)*NtoN2O*kgtoGg=0,"NO",('Activity data'!Z9*EF!$H40*EF!$H58)*NtoN2O*kgtoGg)</f>
        <v>1.0542681593596637</v>
      </c>
      <c r="AA40" s="28">
        <f>IF(('Activity data'!AA9*EF!$H40*EF!$H58)*NtoN2O*kgtoGg=0,"NO",('Activity data'!AA9*EF!$H40*EF!$H58)*NtoN2O*kgtoGg)</f>
        <v>1.0512211415580461</v>
      </c>
      <c r="AB40" s="28">
        <f>IF(('Activity data'!AB9*EF!$H40*EF!$H58)*NtoN2O*kgtoGg=0,"NO",('Activity data'!AB9*EF!$H40*EF!$H58)*NtoN2O*kgtoGg)</f>
        <v>1.0390330703515762</v>
      </c>
      <c r="AC40" s="28">
        <f>IF(('Activity data'!AC9*EF!$H40*EF!$H58)*NtoN2O*kgtoGg=0,"NO",('Activity data'!AC9*EF!$H40*EF!$H58)*NtoN2O*kgtoGg)</f>
        <v>1.0359860525499582</v>
      </c>
      <c r="AD40" s="28">
        <f>IF(('Activity data'!AD9*EF!$H40*EF!$H58)*NtoN2O*kgtoGg=0,"NO",('Activity data'!AD9*EF!$H40*EF!$H58)*NtoN2O*kgtoGg)</f>
        <v>1.1358423655779986</v>
      </c>
      <c r="AE40" s="28">
        <f>IF(('Activity data'!AE9*EF!$H40*EF!$H58)*NtoN2O*kgtoGg=0,"NO",('Activity data'!AE9*EF!$H40*EF!$H58)*NtoN2O*kgtoGg)</f>
        <v>1.1420810803930217</v>
      </c>
      <c r="AF40" s="28">
        <f>IF(('Activity data'!AF9*EF!$H40*EF!$H58)*NtoN2O*kgtoGg=0,"NO",('Activity data'!AF9*EF!$H40*EF!$H58)*NtoN2O*kgtoGg)</f>
        <v>1.140840007970509</v>
      </c>
      <c r="AG40" s="28">
        <f>IF(('Activity data'!AG9*EF!$H40*EF!$H58)*NtoN2O*kgtoGg=0,"NO",('Activity data'!AG9*EF!$H40*EF!$H58)*NtoN2O*kgtoGg)</f>
        <v>1.1319984690035829</v>
      </c>
      <c r="AH40" s="28">
        <f>IF(('Activity data'!AH9*EF!$H40*EF!$H58)*NtoN2O*kgtoGg=0,"NO",('Activity data'!AH9*EF!$H40*EF!$H58)*NtoN2O*kgtoGg)</f>
        <v>1.1174181784011217</v>
      </c>
      <c r="AI40" s="28">
        <f>IF(('Activity data'!AI9*EF!$H40*EF!H58)*NtoN2O*kgtoGg=0,"NO",('Activity data'!AI9*EF!$H40*EF!H58)*NtoN2O*kgtoGg)</f>
        <v>1.1089929799225453</v>
      </c>
      <c r="AJ40" s="28">
        <f>IF(('Activity data'!AJ9*EF!$H40*EF!I58)*NtoN2O*kgtoGg=0,"NO",('Activity data'!AJ9*EF!$H40*EF!I58)*NtoN2O*kgtoGg)</f>
        <v>1.0989510572918788</v>
      </c>
      <c r="AK40" s="28">
        <f>IF(('Activity data'!AK9*EF!$H40*EF!J58)*NtoN2O*kgtoGg=0,"NO",('Activity data'!AK9*EF!$H40*EF!J58)*NtoN2O*kgtoGg)</f>
        <v>1.0874610040070574</v>
      </c>
      <c r="AL40" s="28">
        <f>IF(('Activity data'!AL9*EF!$H40*EF!K58)*NtoN2O*kgtoGg=0,"NO",('Activity data'!AL9*EF!$H40*EF!K58)*NtoN2O*kgtoGg)</f>
        <v>0.96892016992830221</v>
      </c>
      <c r="AM40" s="28">
        <f>IF(('Activity data'!AM9*EF!$H40*EF!L58)*NtoN2O*kgtoGg=0,"NO",('Activity data'!AM9*EF!$H40*EF!L58)*NtoN2O*kgtoGg)</f>
        <v>0.96281187203100527</v>
      </c>
      <c r="AN40" s="28">
        <f>IF(('Activity data'!AN9*EF!$H40*EF!M58)*NtoN2O*kgtoGg=0,"NO",('Activity data'!AN9*EF!$H40*EF!M58)*NtoN2O*kgtoGg)</f>
        <v>0.95525293433860736</v>
      </c>
      <c r="AO40" s="28">
        <f>IF(('Activity data'!AO9*EF!$H40*EF!N58)*NtoN2O*kgtoGg=0,"NO",('Activity data'!AO9*EF!$H40*EF!N58)*NtoN2O*kgtoGg)</f>
        <v>0.94756885038407879</v>
      </c>
      <c r="AP40" s="28">
        <f>IF(('Activity data'!AP9*EF!$H40*EF!O58)*NtoN2O*kgtoGg=0,"NO",('Activity data'!AP9*EF!$H40*EF!O58)*NtoN2O*kgtoGg)</f>
        <v>0.9387015106880483</v>
      </c>
      <c r="AQ40" s="28">
        <f>IF(('Activity data'!AQ9*EF!$H40*EF!P58)*NtoN2O*kgtoGg=0,"NO",('Activity data'!AQ9*EF!$H40*EF!P58)*NtoN2O*kgtoGg)</f>
        <v>0.93046280855959629</v>
      </c>
      <c r="AR40" s="28">
        <f>IF(('Activity data'!AR9*EF!$H40*EF!Q58)*NtoN2O*kgtoGg=0,"NO",('Activity data'!AR9*EF!$H40*EF!Q58)*NtoN2O*kgtoGg)</f>
        <v>0.92617712276383557</v>
      </c>
      <c r="AS40" s="28">
        <f>IF(('Activity data'!AS9*EF!$H40*EF!R58)*NtoN2O*kgtoGg=0,"NO",('Activity data'!AS9*EF!$H40*EF!R58)*NtoN2O*kgtoGg)</f>
        <v>0.92102920951633516</v>
      </c>
      <c r="AT40" s="28">
        <f>IF(('Activity data'!AT9*EF!$H40*EF!S58)*NtoN2O*kgtoGg=0,"NO",('Activity data'!AT9*EF!$H40*EF!S58)*NtoN2O*kgtoGg)</f>
        <v>0.91646873438958221</v>
      </c>
      <c r="AU40" s="28">
        <f>IF(('Activity data'!AU9*EF!$H40*EF!T58)*NtoN2O*kgtoGg=0,"NO",('Activity data'!AU9*EF!$H40*EF!T58)*NtoN2O*kgtoGg)</f>
        <v>0.91208926255550127</v>
      </c>
      <c r="AV40" s="28">
        <f>IF(('Activity data'!AV9*EF!$H40*EF!U58)*NtoN2O*kgtoGg=0,"NO",('Activity data'!AV9*EF!$H40*EF!U58)*NtoN2O*kgtoGg)</f>
        <v>0.90791078276880643</v>
      </c>
      <c r="AW40" s="28">
        <f>IF(('Activity data'!AW9*EF!$H40*EF!V58)*NtoN2O*kgtoGg=0,"NO",('Activity data'!AW9*EF!$H40*EF!V58)*NtoN2O*kgtoGg)</f>
        <v>0.90812368953179123</v>
      </c>
      <c r="AX40" s="28">
        <f>IF(('Activity data'!AX9*EF!$H40*EF!W58)*NtoN2O*kgtoGg=0,"NO",('Activity data'!AX9*EF!$H40*EF!W58)*NtoN2O*kgtoGg)</f>
        <v>0.90600490649953547</v>
      </c>
      <c r="AY40" s="28">
        <f>IF(('Activity data'!AY9*EF!$H40*EF!X58)*NtoN2O*kgtoGg=0,"NO",('Activity data'!AY9*EF!$H40*EF!X58)*NtoN2O*kgtoGg)</f>
        <v>0.90595618957997781</v>
      </c>
      <c r="AZ40" s="28">
        <f>IF(('Activity data'!AZ9*EF!$H40*EF!Y58)*NtoN2O*kgtoGg=0,"NO",('Activity data'!AZ9*EF!$H40*EF!Y58)*NtoN2O*kgtoGg)</f>
        <v>0.90686459690274512</v>
      </c>
      <c r="BA40" s="28">
        <f>IF(('Activity data'!BA9*EF!$H40*EF!Z58)*NtoN2O*kgtoGg=0,"NO",('Activity data'!BA9*EF!$H40*EF!Z58)*NtoN2O*kgtoGg)</f>
        <v>0.90870188418618991</v>
      </c>
      <c r="BB40" s="28">
        <f>IF(('Activity data'!BB9*EF!$H40*EF!AA58)*NtoN2O*kgtoGg=0,"NO",('Activity data'!BB9*EF!$H40*EF!AA58)*NtoN2O*kgtoGg)</f>
        <v>0.91035817952895237</v>
      </c>
      <c r="BC40" s="28">
        <f>IF(('Activity data'!BC9*EF!$H40*EF!AB58)*NtoN2O*kgtoGg=0,"NO",('Activity data'!BC9*EF!$H40*EF!AB58)*NtoN2O*kgtoGg)</f>
        <v>0.91210224515410698</v>
      </c>
      <c r="BD40" s="28">
        <f>IF(('Activity data'!BD9*EF!$H40*EF!AC58)*NtoN2O*kgtoGg=0,"NO",('Activity data'!BD9*EF!$H40*EF!AC58)*NtoN2O*kgtoGg)</f>
        <v>0.91306796904313847</v>
      </c>
      <c r="BE40" s="28">
        <f>IF(('Activity data'!BE9*EF!$H40*EF!AD58)*NtoN2O*kgtoGg=0,"NO",('Activity data'!BE9*EF!$H40*EF!AD58)*NtoN2O*kgtoGg)</f>
        <v>0.91404439341575572</v>
      </c>
      <c r="BF40" s="28">
        <f>IF(('Activity data'!BF9*EF!$H40*EF!AE58)*NtoN2O*kgtoGg=0,"NO",('Activity data'!BF9*EF!$H40*EF!AE58)*NtoN2O*kgtoGg)</f>
        <v>0.91561439436826708</v>
      </c>
      <c r="BG40" s="28">
        <f>IF(('Activity data'!BG9*EF!$H40*EF!AF58)*NtoN2O*kgtoGg=0,"NO",('Activity data'!BG9*EF!$H40*EF!AF58)*NtoN2O*kgtoGg)</f>
        <v>0.91720970033941085</v>
      </c>
      <c r="BH40" s="28">
        <f>IF(('Activity data'!BH9*EF!$H40*EF!AG58)*NtoN2O*kgtoGg=0,"NO",('Activity data'!BH9*EF!$H40*EF!AG58)*NtoN2O*kgtoGg)</f>
        <v>0.91876213274745855</v>
      </c>
      <c r="BI40" s="28">
        <f>IF(('Activity data'!BI9*EF!$H40*EF!AH58)*NtoN2O*kgtoGg=0,"NO",('Activity data'!BI9*EF!$H40*EF!AH58)*NtoN2O*kgtoGg)</f>
        <v>0.92010741551483211</v>
      </c>
      <c r="BJ40" s="28">
        <f>IF(('Activity data'!BJ9*EF!$H40*EF!AI58)*NtoN2O*kgtoGg=0,"NO",('Activity data'!BJ9*EF!$H40*EF!AI58)*NtoN2O*kgtoGg)</f>
        <v>0.92134491429028709</v>
      </c>
      <c r="BK40" s="28">
        <f>IF(('Activity data'!BK9*EF!$H40*EF!AJ58)*NtoN2O*kgtoGg=0,"NO",('Activity data'!BK9*EF!$H40*EF!AJ58)*NtoN2O*kgtoGg)</f>
        <v>0.92306963591536351</v>
      </c>
      <c r="BL40" s="28">
        <f>IF(('Activity data'!BL9*EF!$H40*EF!AK58)*NtoN2O*kgtoGg=0,"NO",('Activity data'!BL9*EF!$H40*EF!AK58)*NtoN2O*kgtoGg)</f>
        <v>0.92491246072777478</v>
      </c>
      <c r="BM40" s="28">
        <f>IF(('Activity data'!BM9*EF!$H40*EF!AL58)*NtoN2O*kgtoGg=0,"NO",('Activity data'!BM9*EF!$H40*EF!AL58)*NtoN2O*kgtoGg)</f>
        <v>0.92669978737313807</v>
      </c>
      <c r="BN40" s="28">
        <f>IF(('Activity data'!BN9*EF!$H40*EF!AM58)*NtoN2O*kgtoGg=0,"NO",('Activity data'!BN9*EF!$H40*EF!AM58)*NtoN2O*kgtoGg)</f>
        <v>0.92718497958441393</v>
      </c>
      <c r="BO40" s="28">
        <f>IF(('Activity data'!BO9*EF!$H40*EF!AN58)*NtoN2O*kgtoGg=0,"NO",('Activity data'!BO9*EF!$H40*EF!AN58)*NtoN2O*kgtoGg)</f>
        <v>0.92762333746812176</v>
      </c>
      <c r="BP40" s="28">
        <f>IF(('Activity data'!BP9*EF!$H40*EF!AO58)*NtoN2O*kgtoGg=0,"NO",('Activity data'!BP9*EF!$H40*EF!AO58)*NtoN2O*kgtoGg)</f>
        <v>0.92801924196616481</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0.55785558250603451</v>
      </c>
      <c r="AE41" s="28">
        <f>IF(('Activity data'!AE10*EF!$H41*EF!$H59)*NtoN2O*kgtoGg=0,"NO",('Activity data'!AE10*EF!$H41*EF!$H59)*NtoN2O*kgtoGg)</f>
        <v>0.57428948885897679</v>
      </c>
      <c r="AF41" s="28">
        <f>IF(('Activity data'!AF10*EF!$H41*EF!$H59)*NtoN2O*kgtoGg=0,"NO",('Activity data'!AF10*EF!$H41*EF!$H59)*NtoN2O*kgtoGg)</f>
        <v>0.58680400411262224</v>
      </c>
      <c r="AG41" s="28">
        <f>IF(('Activity data'!AG10*EF!$H41*EF!$H59)*NtoN2O*kgtoGg=0,"NO",('Activity data'!AG10*EF!$H41*EF!$H59)*NtoN2O*kgtoGg)</f>
        <v>0.59510663136385566</v>
      </c>
      <c r="AH41" s="28">
        <f>IF(('Activity data'!AH10*EF!$H41*EF!$H59)*NtoN2O*kgtoGg=0,"NO",('Activity data'!AH10*EF!$H41*EF!$H59)*NtoN2O*kgtoGg)</f>
        <v>0.5999667197068701</v>
      </c>
      <c r="AI41" s="28">
        <f>IF(('Activity data'!AI10*EF!$H41*EF!H59)*NtoN2O*kgtoGg=0,"NO",('Activity data'!AI10*EF!$H41*EF!H59)*NtoN2O*kgtoGg)</f>
        <v>0.60773608880189334</v>
      </c>
      <c r="AJ41" s="28">
        <f>IF(('Activity data'!AJ10*EF!$H41*EF!I59)*NtoN2O*kgtoGg=0,"NO",('Activity data'!AJ10*EF!$H41*EF!I59)*NtoN2O*kgtoGg)</f>
        <v>0.61429642170757048</v>
      </c>
      <c r="AK41" s="28">
        <f>IF(('Activity data'!AK10*EF!$H41*EF!J59)*NtoN2O*kgtoGg=0,"NO",('Activity data'!AK10*EF!$H41*EF!J59)*NtoN2O*kgtoGg)</f>
        <v>0.61970953004872065</v>
      </c>
      <c r="AL41" s="28">
        <f>IF(('Activity data'!AL10*EF!$H41*EF!K59)*NtoN2O*kgtoGg=0,"NO",('Activity data'!AL10*EF!$H41*EF!K59)*NtoN2O*kgtoGg)</f>
        <v>0.5626246512913079</v>
      </c>
      <c r="AM41" s="28">
        <f>IF(('Activity data'!AM10*EF!$H41*EF!L59)*NtoN2O*kgtoGg=0,"NO",('Activity data'!AM10*EF!$H41*EF!L59)*NtoN2O*kgtoGg)</f>
        <v>0.58210910683145334</v>
      </c>
      <c r="AN41" s="28">
        <f>IF(('Activity data'!AN10*EF!$H41*EF!M59)*NtoN2O*kgtoGg=0,"NO",('Activity data'!AN10*EF!$H41*EF!M59)*NtoN2O*kgtoGg)</f>
        <v>0.60116552200981932</v>
      </c>
      <c r="AO41" s="28">
        <f>IF(('Activity data'!AO10*EF!$H41*EF!N59)*NtoN2O*kgtoGg=0,"NO",('Activity data'!AO10*EF!$H41*EF!N59)*NtoN2O*kgtoGg)</f>
        <v>0.62057842863680712</v>
      </c>
      <c r="AP41" s="28">
        <f>IF(('Activity data'!AP10*EF!$H41*EF!O59)*NtoN2O*kgtoGg=0,"NO",('Activity data'!AP10*EF!$H41*EF!O59)*NtoN2O*kgtoGg)</f>
        <v>0.6396416356803073</v>
      </c>
      <c r="AQ41" s="28">
        <f>IF(('Activity data'!AQ10*EF!$H41*EF!P59)*NtoN2O*kgtoGg=0,"NO",('Activity data'!AQ10*EF!$H41*EF!P59)*NtoN2O*kgtoGg)</f>
        <v>0.6595672694880691</v>
      </c>
      <c r="AR41" s="28">
        <f>IF(('Activity data'!AR10*EF!$H41*EF!Q59)*NtoN2O*kgtoGg=0,"NO",('Activity data'!AR10*EF!$H41*EF!Q59)*NtoN2O*kgtoGg)</f>
        <v>0.68288262262254451</v>
      </c>
      <c r="AS41" s="28">
        <f>IF(('Activity data'!AS10*EF!$H41*EF!R59)*NtoN2O*kgtoGg=0,"NO",('Activity data'!AS10*EF!$H41*EF!R59)*NtoN2O*kgtoGg)</f>
        <v>0.70627057082179168</v>
      </c>
      <c r="AT41" s="28">
        <f>IF(('Activity data'!AT10*EF!$H41*EF!S59)*NtoN2O*kgtoGg=0,"NO",('Activity data'!AT10*EF!$H41*EF!S59)*NtoN2O*kgtoGg)</f>
        <v>0.73084760336702803</v>
      </c>
      <c r="AU41" s="28">
        <f>IF(('Activity data'!AU10*EF!$H41*EF!T59)*NtoN2O*kgtoGg=0,"NO",('Activity data'!AU10*EF!$H41*EF!T59)*NtoN2O*kgtoGg)</f>
        <v>0.75637157153641177</v>
      </c>
      <c r="AV41" s="28">
        <f>IF(('Activity data'!AV10*EF!$H41*EF!U59)*NtoN2O*kgtoGg=0,"NO",('Activity data'!AV10*EF!$H41*EF!U59)*NtoN2O*kgtoGg)</f>
        <v>0.78292090574557938</v>
      </c>
      <c r="AW41" s="28">
        <f>IF(('Activity data'!AW10*EF!$H41*EF!V59)*NtoN2O*kgtoGg=0,"NO",('Activity data'!AW10*EF!$H41*EF!V59)*NtoN2O*kgtoGg)</f>
        <v>0.81432045175919621</v>
      </c>
      <c r="AX41" s="28">
        <f>IF(('Activity data'!AX10*EF!$H41*EF!W59)*NtoN2O*kgtoGg=0,"NO",('Activity data'!AX10*EF!$H41*EF!W59)*NtoN2O*kgtoGg)</f>
        <v>0.84482262386900309</v>
      </c>
      <c r="AY41" s="28">
        <f>IF(('Activity data'!AY10*EF!$H41*EF!X59)*NtoN2O*kgtoGg=0,"NO",('Activity data'!AY10*EF!$H41*EF!X59)*NtoN2O*kgtoGg)</f>
        <v>0.8785083259585782</v>
      </c>
      <c r="AZ41" s="28">
        <f>IF(('Activity data'!AZ10*EF!$H41*EF!Y59)*NtoN2O*kgtoGg=0,"NO",('Activity data'!AZ10*EF!$H41*EF!Y59)*NtoN2O*kgtoGg)</f>
        <v>0.91456321012345332</v>
      </c>
      <c r="BA41" s="28">
        <f>IF(('Activity data'!BA10*EF!$H41*EF!Z59)*NtoN2O*kgtoGg=0,"NO",('Activity data'!BA10*EF!$H41*EF!Z59)*NtoN2O*kgtoGg)</f>
        <v>0.95315585047559559</v>
      </c>
      <c r="BB41" s="28">
        <f>IF(('Activity data'!BB10*EF!$H41*EF!AA59)*NtoN2O*kgtoGg=0,"NO",('Activity data'!BB10*EF!$H41*EF!AA59)*NtoN2O*kgtoGg)</f>
        <v>0.99328589362763031</v>
      </c>
      <c r="BC41" s="28">
        <f>IF(('Activity data'!BC10*EF!$H41*EF!AB59)*NtoN2O*kgtoGg=0,"NO",('Activity data'!BC10*EF!$H41*EF!AB59)*NtoN2O*kgtoGg)</f>
        <v>1.035339732934009</v>
      </c>
      <c r="BD41" s="28">
        <f>IF(('Activity data'!BD10*EF!$H41*EF!AC59)*NtoN2O*kgtoGg=0,"NO",('Activity data'!BD10*EF!$H41*EF!AC59)*NtoN2O*kgtoGg)</f>
        <v>1.0784187511017427</v>
      </c>
      <c r="BE41" s="28">
        <f>IF(('Activity data'!BE10*EF!$H41*EF!AD59)*NtoN2O*kgtoGg=0,"NO",('Activity data'!BE10*EF!$H41*EF!AD59)*NtoN2O*kgtoGg)</f>
        <v>1.1235021605347602</v>
      </c>
      <c r="BF41" s="28">
        <f>IF(('Activity data'!BF10*EF!$H41*EF!AE59)*NtoN2O*kgtoGg=0,"NO",('Activity data'!BF10*EF!$H41*EF!AE59)*NtoN2O*kgtoGg)</f>
        <v>1.1714634769421686</v>
      </c>
      <c r="BG41" s="28">
        <f>IF(('Activity data'!BG10*EF!$H41*EF!AF59)*NtoN2O*kgtoGg=0,"NO",('Activity data'!BG10*EF!$H41*EF!AF59)*NtoN2O*kgtoGg)</f>
        <v>1.2217759790614355</v>
      </c>
      <c r="BH41" s="28">
        <f>IF(('Activity data'!BH10*EF!$H41*EF!AG59)*NtoN2O*kgtoGg=0,"NO",('Activity data'!BH10*EF!$H41*EF!AG59)*NtoN2O*kgtoGg)</f>
        <v>1.2745016692984454</v>
      </c>
      <c r="BI41" s="28">
        <f>IF(('Activity data'!BI10*EF!$H41*EF!AH59)*NtoN2O*kgtoGg=0,"NO",('Activity data'!BI10*EF!$H41*EF!AH59)*NtoN2O*kgtoGg)</f>
        <v>1.3295613435105644</v>
      </c>
      <c r="BJ41" s="28">
        <f>IF(('Activity data'!BJ10*EF!$H41*EF!AI59)*NtoN2O*kgtoGg=0,"NO",('Activity data'!BJ10*EF!$H41*EF!AI59)*NtoN2O*kgtoGg)</f>
        <v>1.3872466148539908</v>
      </c>
      <c r="BK41" s="28">
        <f>IF(('Activity data'!BK10*EF!$H41*EF!AJ59)*NtoN2O*kgtoGg=0,"NO",('Activity data'!BK10*EF!$H41*EF!AJ59)*NtoN2O*kgtoGg)</f>
        <v>1.4486645291012537</v>
      </c>
      <c r="BL41" s="28">
        <f>IF(('Activity data'!BL10*EF!$H41*EF!AK59)*NtoN2O*kgtoGg=0,"NO",('Activity data'!BL10*EF!$H41*EF!AK59)*NtoN2O*kgtoGg)</f>
        <v>1.5135194709565583</v>
      </c>
      <c r="BM41" s="28">
        <f>IF(('Activity data'!BM10*EF!$H41*EF!AL59)*NtoN2O*kgtoGg=0,"NO",('Activity data'!BM10*EF!$H41*EF!AL59)*NtoN2O*kgtoGg)</f>
        <v>1.581775374696363</v>
      </c>
      <c r="BN41" s="28">
        <f>IF(('Activity data'!BN10*EF!$H41*EF!AM59)*NtoN2O*kgtoGg=0,"NO",('Activity data'!BN10*EF!$H41*EF!AM59)*NtoN2O*kgtoGg)</f>
        <v>1.6514585505683437</v>
      </c>
      <c r="BO41" s="28">
        <f>IF(('Activity data'!BO10*EF!$H41*EF!AN59)*NtoN2O*kgtoGg=0,"NO",('Activity data'!BO10*EF!$H41*EF!AN59)*NtoN2O*kgtoGg)</f>
        <v>1.7248811309270204</v>
      </c>
      <c r="BP41" s="28">
        <f>IF(('Activity data'!BP10*EF!$H41*EF!AO59)*NtoN2O*kgtoGg=0,"NO",('Activity data'!BP10*EF!$H41*EF!AO59)*NtoN2O*kgtoGg)</f>
        <v>1.8023353606026007</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0.11935171978326085</v>
      </c>
      <c r="AE42" s="28">
        <f>IF(('Activity data'!AE11*EF!$H42*EF!$H60)*NtoN2O*kgtoGg=0,"NO",('Activity data'!AE11*EF!$H42*EF!$H60)*NtoN2O*kgtoGg)</f>
        <v>0.11793404166594816</v>
      </c>
      <c r="AF42" s="28">
        <f>IF(('Activity data'!AF11*EF!$H42*EF!$H60)*NtoN2O*kgtoGg=0,"NO",('Activity data'!AF11*EF!$H42*EF!$H60)*NtoN2O*kgtoGg)</f>
        <v>0.11712228057786363</v>
      </c>
      <c r="AG42" s="28">
        <f>IF(('Activity data'!AG11*EF!$H42*EF!$H60)*NtoN2O*kgtoGg=0,"NO",('Activity data'!AG11*EF!$H42*EF!$H60)*NtoN2O*kgtoGg)</f>
        <v>0.11689425020310086</v>
      </c>
      <c r="AH42" s="28">
        <f>IF(('Activity data'!AH11*EF!$H42*EF!$H60)*NtoN2O*kgtoGg=0,"NO",('Activity data'!AH11*EF!$H42*EF!$H60)*NtoN2O*kgtoGg)</f>
        <v>0.11713813427034285</v>
      </c>
      <c r="AI42" s="28">
        <f>IF(('Activity data'!AI11*EF!$H42*EF!H60)*NtoN2O*kgtoGg=0,"NO",('Activity data'!AI11*EF!$H42*EF!H60)*NtoN2O*kgtoGg)</f>
        <v>0.1172465365528515</v>
      </c>
      <c r="AJ42" s="28">
        <f>IF(('Activity data'!AJ11*EF!$H42*EF!I60)*NtoN2O*kgtoGg=0,"NO",('Activity data'!AJ11*EF!$H42*EF!I60)*NtoN2O*kgtoGg)</f>
        <v>0.11750497679942709</v>
      </c>
      <c r="AK42" s="28">
        <f>IF(('Activity data'!AK11*EF!$H42*EF!J60)*NtoN2O*kgtoGg=0,"NO",('Activity data'!AK11*EF!$H42*EF!J60)*NtoN2O*kgtoGg)</f>
        <v>0.11790601580905313</v>
      </c>
      <c r="AL42" s="28">
        <f>IF(('Activity data'!AL11*EF!$H42*EF!K60)*NtoN2O*kgtoGg=0,"NO",('Activity data'!AL11*EF!$H42*EF!K60)*NtoN2O*kgtoGg)</f>
        <v>0.12354510183327441</v>
      </c>
      <c r="AM42" s="28">
        <f>IF(('Activity data'!AM11*EF!$H42*EF!L60)*NtoN2O*kgtoGg=0,"NO",('Activity data'!AM11*EF!$H42*EF!L60)*NtoN2O*kgtoGg)</f>
        <v>0.12207891624563864</v>
      </c>
      <c r="AN42" s="28">
        <f>IF(('Activity data'!AN11*EF!$H42*EF!M60)*NtoN2O*kgtoGg=0,"NO",('Activity data'!AN11*EF!$H42*EF!M60)*NtoN2O*kgtoGg)</f>
        <v>0.12074518023849468</v>
      </c>
      <c r="AO42" s="28">
        <f>IF(('Activity data'!AO11*EF!$H42*EF!N60)*NtoN2O*kgtoGg=0,"NO",('Activity data'!AO11*EF!$H42*EF!N60)*NtoN2O*kgtoGg)</f>
        <v>0.11947966547428336</v>
      </c>
      <c r="AP42" s="28">
        <f>IF(('Activity data'!AP11*EF!$H42*EF!O60)*NtoN2O*kgtoGg=0,"NO",('Activity data'!AP11*EF!$H42*EF!O60)*NtoN2O*kgtoGg)</f>
        <v>0.1183252626274649</v>
      </c>
      <c r="AQ42" s="28">
        <f>IF(('Activity data'!AQ11*EF!$H42*EF!P60)*NtoN2O*kgtoGg=0,"NO",('Activity data'!AQ11*EF!$H42*EF!P60)*NtoN2O*kgtoGg)</f>
        <v>0.11718552664742472</v>
      </c>
      <c r="AR42" s="28">
        <f>IF(('Activity data'!AR11*EF!$H42*EF!Q60)*NtoN2O*kgtoGg=0,"NO",('Activity data'!AR11*EF!$H42*EF!Q60)*NtoN2O*kgtoGg)</f>
        <v>0.11553136515465305</v>
      </c>
      <c r="AS42" s="28">
        <f>IF(('Activity data'!AS11*EF!$H42*EF!R60)*NtoN2O*kgtoGg=0,"NO",('Activity data'!AS11*EF!$H42*EF!R60)*NtoN2O*kgtoGg)</f>
        <v>0.1139641355935682</v>
      </c>
      <c r="AT42" s="28">
        <f>IF(('Activity data'!AT11*EF!$H42*EF!S60)*NtoN2O*kgtoGg=0,"NO",('Activity data'!AT11*EF!$H42*EF!S60)*NtoN2O*kgtoGg)</f>
        <v>0.11239737148048005</v>
      </c>
      <c r="AU42" s="28">
        <f>IF(('Activity data'!AU11*EF!$H42*EF!T60)*NtoN2O*kgtoGg=0,"NO",('Activity data'!AU11*EF!$H42*EF!T60)*NtoN2O*kgtoGg)</f>
        <v>0.11085350629423724</v>
      </c>
      <c r="AV42" s="28">
        <f>IF(('Activity data'!AV11*EF!$H42*EF!U60)*NtoN2O*kgtoGg=0,"NO",('Activity data'!AV11*EF!$H42*EF!U60)*NtoN2O*kgtoGg)</f>
        <v>0.10932353860757328</v>
      </c>
      <c r="AW42" s="28">
        <f>IF(('Activity data'!AW11*EF!$H42*EF!V60)*NtoN2O*kgtoGg=0,"NO",('Activity data'!AW11*EF!$H42*EF!V60)*NtoN2O*kgtoGg)</f>
        <v>0.10731426386013806</v>
      </c>
      <c r="AX42" s="28">
        <f>IF(('Activity data'!AX11*EF!$H42*EF!W60)*NtoN2O*kgtoGg=0,"NO",('Activity data'!AX11*EF!$H42*EF!W60)*NtoN2O*kgtoGg)</f>
        <v>0.10545161458288733</v>
      </c>
      <c r="AY42" s="28">
        <f>IF(('Activity data'!AY11*EF!$H42*EF!X60)*NtoN2O*kgtoGg=0,"NO",('Activity data'!AY11*EF!$H42*EF!X60)*NtoN2O*kgtoGg)</f>
        <v>0.10348722379462938</v>
      </c>
      <c r="AZ42" s="28">
        <f>IF(('Activity data'!AZ11*EF!$H42*EF!Y60)*NtoN2O*kgtoGg=0,"NO",('Activity data'!AZ11*EF!$H42*EF!Y60)*NtoN2O*kgtoGg)</f>
        <v>0.10148173975485261</v>
      </c>
      <c r="BA42" s="28">
        <f>IF(('Activity data'!BA11*EF!$H42*EF!Z60)*NtoN2O*kgtoGg=0,"NO",('Activity data'!BA11*EF!$H42*EF!Z60)*NtoN2O*kgtoGg)</f>
        <v>9.9425074958096799E-2</v>
      </c>
      <c r="BB42" s="28">
        <f>IF(('Activity data'!BB11*EF!$H42*EF!AA60)*NtoN2O*kgtoGg=0,"NO",('Activity data'!BB11*EF!$H42*EF!AA60)*NtoN2O*kgtoGg)</f>
        <v>9.7150814810600686E-2</v>
      </c>
      <c r="BC42" s="28">
        <f>IF(('Activity data'!BC11*EF!$H42*EF!AB60)*NtoN2O*kgtoGg=0,"NO",('Activity data'!BC11*EF!$H42*EF!AB60)*NtoN2O*kgtoGg)</f>
        <v>9.4870951387772753E-2</v>
      </c>
      <c r="BD42" s="28">
        <f>IF(('Activity data'!BD11*EF!$H42*EF!AC60)*NtoN2O*kgtoGg=0,"NO",('Activity data'!BD11*EF!$H42*EF!AC60)*NtoN2O*kgtoGg)</f>
        <v>9.2638743179664862E-2</v>
      </c>
      <c r="BE42" s="28">
        <f>IF(('Activity data'!BE11*EF!$H42*EF!AD60)*NtoN2O*kgtoGg=0,"NO",('Activity data'!BE11*EF!$H42*EF!AD60)*NtoN2O*kgtoGg)</f>
        <v>9.0399152140704694E-2</v>
      </c>
      <c r="BF42" s="28">
        <f>IF(('Activity data'!BF11*EF!$H42*EF!AE60)*NtoN2O*kgtoGg=0,"NO",('Activity data'!BF11*EF!$H42*EF!AE60)*NtoN2O*kgtoGg)</f>
        <v>8.811263499072472E-2</v>
      </c>
      <c r="BG42" s="28">
        <f>IF(('Activity data'!BG11*EF!$H42*EF!AF60)*NtoN2O*kgtoGg=0,"NO",('Activity data'!BG11*EF!$H42*EF!AF60)*NtoN2O*kgtoGg)</f>
        <v>8.5616771735765179E-2</v>
      </c>
      <c r="BH42" s="28">
        <f>IF(('Activity data'!BH11*EF!$H42*EF!AG60)*NtoN2O*kgtoGg=0,"NO",('Activity data'!BH11*EF!$H42*EF!AG60)*NtoN2O*kgtoGg)</f>
        <v>8.3109402715906264E-2</v>
      </c>
      <c r="BI42" s="28">
        <f>IF(('Activity data'!BI11*EF!$H42*EF!AH60)*NtoN2O*kgtoGg=0,"NO",('Activity data'!BI11*EF!$H42*EF!AH60)*NtoN2O*kgtoGg)</f>
        <v>8.0599806509928096E-2</v>
      </c>
      <c r="BJ42" s="28">
        <f>IF(('Activity data'!BJ11*EF!$H42*EF!AI60)*NtoN2O*kgtoGg=0,"NO",('Activity data'!BJ11*EF!$H42*EF!AI60)*NtoN2O*kgtoGg)</f>
        <v>7.8075640050116454E-2</v>
      </c>
      <c r="BK42" s="28">
        <f>IF(('Activity data'!BK11*EF!$H42*EF!AJ60)*NtoN2O*kgtoGg=0,"NO",('Activity data'!BK11*EF!$H42*EF!AJ60)*NtoN2O*kgtoGg)</f>
        <v>7.549808417002507E-2</v>
      </c>
      <c r="BL42" s="28">
        <f>IF(('Activity data'!BL11*EF!$H42*EF!AK60)*NtoN2O*kgtoGg=0,"NO",('Activity data'!BL11*EF!$H42*EF!AK60)*NtoN2O*kgtoGg)</f>
        <v>7.2694111428816197E-2</v>
      </c>
      <c r="BM42" s="28">
        <f>IF(('Activity data'!BM11*EF!$H42*EF!AL60)*NtoN2O*kgtoGg=0,"NO",('Activity data'!BM11*EF!$H42*EF!AL60)*NtoN2O*kgtoGg)</f>
        <v>6.9867128626704911E-2</v>
      </c>
      <c r="BN42" s="28">
        <f>IF(('Activity data'!BN11*EF!$H42*EF!AM60)*NtoN2O*kgtoGg=0,"NO",('Activity data'!BN11*EF!$H42*EF!AM60)*NtoN2O*kgtoGg)</f>
        <v>6.7097899182782195E-2</v>
      </c>
      <c r="BO42" s="28">
        <f>IF(('Activity data'!BO11*EF!$H42*EF!AN60)*NtoN2O*kgtoGg=0,"NO",('Activity data'!BO11*EF!$H42*EF!AN60)*NtoN2O*kgtoGg)</f>
        <v>6.4294108175253453E-2</v>
      </c>
      <c r="BP42" s="28">
        <f>IF(('Activity data'!BP11*EF!$H42*EF!AO60)*NtoN2O*kgtoGg=0,"NO",('Activity data'!BP11*EF!$H42*EF!AO60)*NtoN2O*kgtoGg)</f>
        <v>6.1454688863596216E-2</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6.3822310914537009E-2</v>
      </c>
      <c r="AE43" s="28">
        <f>IF(('Activity data'!AE12*EF!$H43*EF!$H61)*NtoN2O*kgtoGg=0,"NO",('Activity data'!AE12*EF!$H43*EF!$H61)*NtoN2O*kgtoGg)</f>
        <v>6.3064219671744914E-2</v>
      </c>
      <c r="AF43" s="28">
        <f>IF(('Activity data'!AF12*EF!$H43*EF!$H61)*NtoN2O*kgtoGg=0,"NO",('Activity data'!AF12*EF!$H43*EF!$H61)*NtoN2O*kgtoGg)</f>
        <v>6.263013737577014E-2</v>
      </c>
      <c r="AG43" s="28">
        <f>IF(('Activity data'!AG12*EF!$H43*EF!$H61)*NtoN2O*kgtoGg=0,"NO",('Activity data'!AG12*EF!$H43*EF!$H61)*NtoN2O*kgtoGg)</f>
        <v>6.2508200084020221E-2</v>
      </c>
      <c r="AH43" s="28">
        <f>IF(('Activity data'!AH12*EF!$H43*EF!$H61)*NtoN2O*kgtoGg=0,"NO",('Activity data'!AH12*EF!$H43*EF!$H61)*NtoN2O*kgtoGg)</f>
        <v>6.2638615002170411E-2</v>
      </c>
      <c r="AI43" s="28">
        <f>IF(('Activity data'!AI12*EF!$H43*EF!H61)*NtoN2O*kgtoGg=0,"NO",('Activity data'!AI12*EF!$H43*EF!H61)*NtoN2O*kgtoGg)</f>
        <v>6.2696582195191836E-2</v>
      </c>
      <c r="AJ43" s="28">
        <f>IF(('Activity data'!AJ12*EF!$H43*EF!I61)*NtoN2O*kgtoGg=0,"NO",('Activity data'!AJ12*EF!$H43*EF!I61)*NtoN2O*kgtoGg)</f>
        <v>6.2834780905689905E-2</v>
      </c>
      <c r="AK43" s="28">
        <f>IF(('Activity data'!AK12*EF!$H43*EF!J61)*NtoN2O*kgtoGg=0,"NO",('Activity data'!AK12*EF!$H43*EF!J61)*NtoN2O*kgtoGg)</f>
        <v>6.3049233084575079E-2</v>
      </c>
      <c r="AL43" s="28">
        <f>IF(('Activity data'!AL12*EF!$H43*EF!K61)*NtoN2O*kgtoGg=0,"NO",('Activity data'!AL12*EF!$H43*EF!K61)*NtoN2O*kgtoGg)</f>
        <v>6.6064686084877339E-2</v>
      </c>
      <c r="AM43" s="28">
        <f>IF(('Activity data'!AM12*EF!$H43*EF!L61)*NtoN2O*kgtoGg=0,"NO",('Activity data'!AM12*EF!$H43*EF!L61)*NtoN2O*kgtoGg)</f>
        <v>6.5280655887386851E-2</v>
      </c>
      <c r="AN43" s="28">
        <f>IF(('Activity data'!AN12*EF!$H43*EF!M61)*NtoN2O*kgtoGg=0,"NO",('Activity data'!AN12*EF!$H43*EF!M61)*NtoN2O*kgtoGg)</f>
        <v>6.4567451969752165E-2</v>
      </c>
      <c r="AO43" s="28">
        <f>IF(('Activity data'!AO12*EF!$H43*EF!N61)*NtoN2O*kgtoGg=0,"NO",('Activity data'!AO12*EF!$H43*EF!N61)*NtoN2O*kgtoGg)</f>
        <v>6.3890728778036948E-2</v>
      </c>
      <c r="AP43" s="28">
        <f>IF(('Activity data'!AP12*EF!$H43*EF!O61)*NtoN2O*kgtoGg=0,"NO",('Activity data'!AP12*EF!$H43*EF!O61)*NtoN2O*kgtoGg)</f>
        <v>6.3273421733412272E-2</v>
      </c>
      <c r="AQ43" s="28">
        <f>IF(('Activity data'!AQ12*EF!$H43*EF!P61)*NtoN2O*kgtoGg=0,"NO",('Activity data'!AQ12*EF!$H43*EF!P61)*NtoN2O*kgtoGg)</f>
        <v>6.2663957670299461E-2</v>
      </c>
      <c r="AR43" s="28">
        <f>IF(('Activity data'!AR12*EF!$H43*EF!Q61)*NtoN2O*kgtoGg=0,"NO",('Activity data'!AR12*EF!$H43*EF!Q61)*NtoN2O*kgtoGg)</f>
        <v>6.1779408965963706E-2</v>
      </c>
      <c r="AS43" s="28">
        <f>IF(('Activity data'!AS12*EF!$H43*EF!R61)*NtoN2O*kgtoGg=0,"NO",('Activity data'!AS12*EF!$H43*EF!R61)*NtoN2O*kgtoGg)</f>
        <v>6.0941346368259632E-2</v>
      </c>
      <c r="AT43" s="28">
        <f>IF(('Activity data'!AT12*EF!$H43*EF!S61)*NtoN2O*kgtoGg=0,"NO",('Activity data'!AT12*EF!$H43*EF!S61)*NtoN2O*kgtoGg)</f>
        <v>6.010353266488911E-2</v>
      </c>
      <c r="AU43" s="28">
        <f>IF(('Activity data'!AU12*EF!$H43*EF!T61)*NtoN2O*kgtoGg=0,"NO",('Activity data'!AU12*EF!$H43*EF!T61)*NtoN2O*kgtoGg)</f>
        <v>5.927796396671324E-2</v>
      </c>
      <c r="AV43" s="28">
        <f>IF(('Activity data'!AV12*EF!$H43*EF!U61)*NtoN2O*kgtoGg=0,"NO",('Activity data'!AV12*EF!$H43*EF!U61)*NtoN2O*kgtoGg)</f>
        <v>5.845982683752244E-2</v>
      </c>
      <c r="AW43" s="28">
        <f>IF(('Activity data'!AW12*EF!$H43*EF!V61)*NtoN2O*kgtoGg=0,"NO",('Activity data'!AW12*EF!$H43*EF!V61)*NtoN2O*kgtoGg)</f>
        <v>5.7385384358801458E-2</v>
      </c>
      <c r="AX43" s="28">
        <f>IF(('Activity data'!AX12*EF!$H43*EF!W61)*NtoN2O*kgtoGg=0,"NO",('Activity data'!AX12*EF!$H43*EF!W61)*NtoN2O*kgtoGg)</f>
        <v>5.6389348595652734E-2</v>
      </c>
      <c r="AY43" s="28">
        <f>IF(('Activity data'!AY12*EF!$H43*EF!X61)*NtoN2O*kgtoGg=0,"NO",('Activity data'!AY12*EF!$H43*EF!X61)*NtoN2O*kgtoGg)</f>
        <v>5.5338907430049745E-2</v>
      </c>
      <c r="AZ43" s="28">
        <f>IF(('Activity data'!AZ12*EF!$H43*EF!Y61)*NtoN2O*kgtoGg=0,"NO",('Activity data'!AZ12*EF!$H43*EF!Y61)*NtoN2O*kgtoGg)</f>
        <v>5.4266491999813718E-2</v>
      </c>
      <c r="BA43" s="28">
        <f>IF(('Activity data'!BA12*EF!$H43*EF!Z61)*NtoN2O*kgtoGg=0,"NO",('Activity data'!BA12*EF!$H43*EF!Z61)*NtoN2O*kgtoGg)</f>
        <v>5.3166708097714108E-2</v>
      </c>
      <c r="BB43" s="28">
        <f>IF(('Activity data'!BB12*EF!$H43*EF!AA61)*NtoN2O*kgtoGg=0,"NO",('Activity data'!BB12*EF!$H43*EF!AA61)*NtoN2O*kgtoGg)</f>
        <v>5.1950566943672748E-2</v>
      </c>
      <c r="BC43" s="28">
        <f>IF(('Activity data'!BC12*EF!$H43*EF!AB61)*NtoN2O*kgtoGg=0,"NO",('Activity data'!BC12*EF!$H43*EF!AB61)*NtoN2O*kgtoGg)</f>
        <v>5.0731429486092404E-2</v>
      </c>
      <c r="BD43" s="28">
        <f>IF(('Activity data'!BD12*EF!$H43*EF!AC61)*NtoN2O*kgtoGg=0,"NO",('Activity data'!BD12*EF!$H43*EF!AC61)*NtoN2O*kgtoGg)</f>
        <v>4.9537775246819155E-2</v>
      </c>
      <c r="BE43" s="28">
        <f>IF(('Activity data'!BE12*EF!$H43*EF!AD61)*NtoN2O*kgtoGg=0,"NO",('Activity data'!BE12*EF!$H43*EF!AD61)*NtoN2O*kgtoGg)</f>
        <v>4.8340173101919223E-2</v>
      </c>
      <c r="BF43" s="28">
        <f>IF(('Activity data'!BF12*EF!$H43*EF!AE61)*NtoN2O*kgtoGg=0,"NO",('Activity data'!BF12*EF!$H43*EF!AE61)*NtoN2O*kgtoGg)</f>
        <v>4.7117477620677327E-2</v>
      </c>
      <c r="BG43" s="28">
        <f>IF(('Activity data'!BG12*EF!$H43*EF!AF61)*NtoN2O*kgtoGg=0,"NO",('Activity data'!BG12*EF!$H43*EF!AF61)*NtoN2O*kgtoGg)</f>
        <v>4.578283610107909E-2</v>
      </c>
      <c r="BH43" s="28">
        <f>IF(('Activity data'!BH12*EF!$H43*EF!AG61)*NtoN2O*kgtoGg=0,"NO",('Activity data'!BH12*EF!$H43*EF!AG61)*NtoN2O*kgtoGg)</f>
        <v>4.4442041972150598E-2</v>
      </c>
      <c r="BI43" s="28">
        <f>IF(('Activity data'!BI12*EF!$H43*EF!AH61)*NtoN2O*kgtoGg=0,"NO",('Activity data'!BI12*EF!$H43*EF!AH61)*NtoN2O*kgtoGg)</f>
        <v>4.3100056874501878E-2</v>
      </c>
      <c r="BJ43" s="28">
        <f>IF(('Activity data'!BJ12*EF!$H43*EF!AI61)*NtoN2O*kgtoGg=0,"NO",('Activity data'!BJ12*EF!$H43*EF!AI61)*NtoN2O*kgtoGg)</f>
        <v>4.1750280458286895E-2</v>
      </c>
      <c r="BK43" s="28">
        <f>IF(('Activity data'!BK12*EF!$H43*EF!AJ61)*NtoN2O*kgtoGg=0,"NO",('Activity data'!BK12*EF!$H43*EF!AJ61)*NtoN2O*kgtoGg)</f>
        <v>4.0371954506406835E-2</v>
      </c>
      <c r="BL43" s="28">
        <f>IF(('Activity data'!BL12*EF!$H43*EF!AK61)*NtoN2O*kgtoGg=0,"NO",('Activity data'!BL12*EF!$H43*EF!AK61)*NtoN2O*kgtoGg)</f>
        <v>3.8872554075392529E-2</v>
      </c>
      <c r="BM43" s="28">
        <f>IF(('Activity data'!BM12*EF!$H43*EF!AL61)*NtoN2O*kgtoGg=0,"NO",('Activity data'!BM12*EF!$H43*EF!AL61)*NtoN2O*kgtoGg)</f>
        <v>3.7360849211197519E-2</v>
      </c>
      <c r="BN43" s="28">
        <f>IF(('Activity data'!BN12*EF!$H43*EF!AM61)*NtoN2O*kgtoGg=0,"NO",('Activity data'!BN12*EF!$H43*EF!AM61)*NtoN2O*kgtoGg)</f>
        <v>3.5880027461124057E-2</v>
      </c>
      <c r="BO43" s="28">
        <f>IF(('Activity data'!BO12*EF!$H43*EF!AN61)*NtoN2O*kgtoGg=0,"NO",('Activity data'!BO12*EF!$H43*EF!AN61)*NtoN2O*kgtoGg)</f>
        <v>3.4380724210640201E-2</v>
      </c>
      <c r="BP43" s="28">
        <f>IF(('Activity data'!BP12*EF!$H43*EF!AO61)*NtoN2O*kgtoGg=0,"NO",('Activity data'!BP12*EF!$H43*EF!AO61)*NtoN2O*kgtoGg)</f>
        <v>3.2862369029379154E-2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1.4485282974949294E-2</v>
      </c>
      <c r="AE44" s="28">
        <f>IF(('Activity data'!AE13*EF!$H44*EF!$H62)*NtoN2O*kgtoGg=0,"NO",('Activity data'!AE13*EF!$H44*EF!$H62)*NtoN2O*kgtoGg)</f>
        <v>1.4523271292906481E-2</v>
      </c>
      <c r="AF44" s="28">
        <f>IF(('Activity data'!AF13*EF!$H44*EF!$H62)*NtoN2O*kgtoGg=0,"NO",('Activity data'!AF13*EF!$H44*EF!$H62)*NtoN2O*kgtoGg)</f>
        <v>1.4573861783308825E-2</v>
      </c>
      <c r="AG44" s="28">
        <f>IF(('Activity data'!AG13*EF!$H44*EF!$H62)*NtoN2O*kgtoGg=0,"NO",('Activity data'!AG13*EF!$H44*EF!$H62)*NtoN2O*kgtoGg)</f>
        <v>1.4636227023633491E-2</v>
      </c>
      <c r="AH44" s="28">
        <f>IF(('Activity data'!AH13*EF!$H44*EF!$H62)*NtoN2O*kgtoGg=0,"NO",('Activity data'!AH13*EF!$H44*EF!$H62)*NtoN2O*kgtoGg)</f>
        <v>1.4710190901600096E-2</v>
      </c>
      <c r="AI44" s="28">
        <f>IF(('Activity data'!AI13*EF!$H44*EF!H62)*NtoN2O*kgtoGg=0,"NO",('Activity data'!AI13*EF!$H44*EF!H62)*NtoN2O*kgtoGg)</f>
        <v>1.4796388416093606E-2</v>
      </c>
      <c r="AJ44" s="28">
        <f>IF(('Activity data'!AJ13*EF!$H44*EF!I62)*NtoN2O*kgtoGg=0,"NO",('Activity data'!AJ13*EF!$H44*EF!I62)*NtoN2O*kgtoGg)</f>
        <v>1.4888093860681226E-2</v>
      </c>
      <c r="AK44" s="28">
        <f>IF(('Activity data'!AK13*EF!$H44*EF!J62)*NtoN2O*kgtoGg=0,"NO",('Activity data'!AK13*EF!$H44*EF!J62)*NtoN2O*kgtoGg)</f>
        <v>1.498564634832311E-2</v>
      </c>
      <c r="AL44" s="28">
        <f>IF(('Activity data'!AL13*EF!$H44*EF!K62)*NtoN2O*kgtoGg=0,"NO",('Activity data'!AL13*EF!$H44*EF!K62)*NtoN2O*kgtoGg)</f>
        <v>1.5075527785092895E-2</v>
      </c>
      <c r="AM44" s="28">
        <f>IF(('Activity data'!AM13*EF!$H44*EF!L62)*NtoN2O*kgtoGg=0,"NO",('Activity data'!AM13*EF!$H44*EF!L62)*NtoN2O*kgtoGg)</f>
        <v>1.5117364175971862E-2</v>
      </c>
      <c r="AN44" s="28">
        <f>IF(('Activity data'!AN13*EF!$H44*EF!M62)*NtoN2O*kgtoGg=0,"NO",('Activity data'!AN13*EF!$H44*EF!M62)*NtoN2O*kgtoGg)</f>
        <v>1.516324035571571E-2</v>
      </c>
      <c r="AO44" s="28">
        <f>IF(('Activity data'!AO13*EF!$H44*EF!N62)*NtoN2O*kgtoGg=0,"NO",('Activity data'!AO13*EF!$H44*EF!N62)*NtoN2O*kgtoGg)</f>
        <v>1.5213521573791052E-2</v>
      </c>
      <c r="AP44" s="28">
        <f>IF(('Activity data'!AP13*EF!$H44*EF!O62)*NtoN2O*kgtoGg=0,"NO",('Activity data'!AP13*EF!$H44*EF!O62)*NtoN2O*kgtoGg)</f>
        <v>1.526755104587621E-2</v>
      </c>
      <c r="AQ44" s="28">
        <f>IF(('Activity data'!AQ13*EF!$H44*EF!P62)*NtoN2O*kgtoGg=0,"NO",('Activity data'!AQ13*EF!$H44*EF!P62)*NtoN2O*kgtoGg)</f>
        <v>1.5325338437526504E-2</v>
      </c>
      <c r="AR44" s="28">
        <f>IF(('Activity data'!AR13*EF!$H44*EF!Q62)*NtoN2O*kgtoGg=0,"NO",('Activity data'!AR13*EF!$H44*EF!Q62)*NtoN2O*kgtoGg)</f>
        <v>1.5361973446951281E-2</v>
      </c>
      <c r="AS44" s="28">
        <f>IF(('Activity data'!AS13*EF!$H44*EF!R62)*NtoN2O*kgtoGg=0,"NO",('Activity data'!AS13*EF!$H44*EF!R62)*NtoN2O*kgtoGg)</f>
        <v>1.5401921060499488E-2</v>
      </c>
      <c r="AT44" s="28">
        <f>IF(('Activity data'!AT13*EF!$H44*EF!S62)*NtoN2O*kgtoGg=0,"NO",('Activity data'!AT13*EF!$H44*EF!S62)*NtoN2O*kgtoGg)</f>
        <v>1.5444738659529901E-2</v>
      </c>
      <c r="AU44" s="28">
        <f>IF(('Activity data'!AU13*EF!$H44*EF!T62)*NtoN2O*kgtoGg=0,"NO",('Activity data'!AU13*EF!$H44*EF!T62)*NtoN2O*kgtoGg)</f>
        <v>1.5490687999287864E-2</v>
      </c>
      <c r="AV44" s="28">
        <f>IF(('Activity data'!AV13*EF!$H44*EF!U62)*NtoN2O*kgtoGg=0,"NO",('Activity data'!AV13*EF!$H44*EF!U62)*NtoN2O*kgtoGg)</f>
        <v>1.5539395060613637E-2</v>
      </c>
      <c r="AW44" s="28">
        <f>IF(('Activity data'!AW13*EF!$H44*EF!V62)*NtoN2O*kgtoGg=0,"NO",('Activity data'!AW13*EF!$H44*EF!V62)*NtoN2O*kgtoGg)</f>
        <v>1.5571495198986776E-2</v>
      </c>
      <c r="AX44" s="28">
        <f>IF(('Activity data'!AX13*EF!$H44*EF!W62)*NtoN2O*kgtoGg=0,"NO",('Activity data'!AX13*EF!$H44*EF!W62)*NtoN2O*kgtoGg)</f>
        <v>1.560575529314134E-2</v>
      </c>
      <c r="AY44" s="28">
        <f>IF(('Activity data'!AY13*EF!$H44*EF!X62)*NtoN2O*kgtoGg=0,"NO",('Activity data'!AY13*EF!$H44*EF!X62)*NtoN2O*kgtoGg)</f>
        <v>1.564255983001752E-2</v>
      </c>
      <c r="AZ44" s="28">
        <f>IF(('Activity data'!AZ13*EF!$H44*EF!Y62)*NtoN2O*kgtoGg=0,"NO",('Activity data'!AZ13*EF!$H44*EF!Y62)*NtoN2O*kgtoGg)</f>
        <v>1.5682099415785015E-2</v>
      </c>
      <c r="BA44" s="28">
        <f>IF(('Activity data'!BA13*EF!$H44*EF!Z62)*NtoN2O*kgtoGg=0,"NO",('Activity data'!BA13*EF!$H44*EF!Z62)*NtoN2O*kgtoGg)</f>
        <v>1.5723835838156744E-2</v>
      </c>
      <c r="BB44" s="28">
        <f>IF(('Activity data'!BB13*EF!$H44*EF!AA62)*NtoN2O*kgtoGg=0,"NO",('Activity data'!BB13*EF!$H44*EF!AA62)*NtoN2O*kgtoGg)</f>
        <v>1.5749087666828997E-2</v>
      </c>
      <c r="BC44" s="28">
        <f>IF(('Activity data'!BC13*EF!$H44*EF!AB62)*NtoN2O*kgtoGg=0,"NO",('Activity data'!BC13*EF!$H44*EF!AB62)*NtoN2O*kgtoGg)</f>
        <v>1.5776237003100019E-2</v>
      </c>
      <c r="BD44" s="28">
        <f>IF(('Activity data'!BD13*EF!$H44*EF!AC62)*NtoN2O*kgtoGg=0,"NO",('Activity data'!BD13*EF!$H44*EF!AC62)*NtoN2O*kgtoGg)</f>
        <v>1.5805492668120109E-2</v>
      </c>
      <c r="BE44" s="28">
        <f>IF(('Activity data'!BE13*EF!$H44*EF!AD62)*NtoN2O*kgtoGg=0,"NO",('Activity data'!BE13*EF!$H44*EF!AD62)*NtoN2O*kgtoGg)</f>
        <v>1.5836491192230295E-2</v>
      </c>
      <c r="BF44" s="28">
        <f>IF(('Activity data'!BF13*EF!$H44*EF!AE62)*NtoN2O*kgtoGg=0,"NO",('Activity data'!BF13*EF!$H44*EF!AE62)*NtoN2O*kgtoGg)</f>
        <v>1.5869298629885974E-2</v>
      </c>
      <c r="BG44" s="28">
        <f>IF(('Activity data'!BG13*EF!$H44*EF!AF62)*NtoN2O*kgtoGg=0,"NO",('Activity data'!BG13*EF!$H44*EF!AF62)*NtoN2O*kgtoGg)</f>
        <v>1.5886947716263238E-2</v>
      </c>
      <c r="BH44" s="28">
        <f>IF(('Activity data'!BH13*EF!$H44*EF!AG62)*NtoN2O*kgtoGg=0,"NO",('Activity data'!BH13*EF!$H44*EF!AG62)*NtoN2O*kgtoGg)</f>
        <v>1.5906151322726714E-2</v>
      </c>
      <c r="BI44" s="28">
        <f>IF(('Activity data'!BI13*EF!$H44*EF!AH62)*NtoN2O*kgtoGg=0,"NO",('Activity data'!BI13*EF!$H44*EF!AH62)*NtoN2O*kgtoGg)</f>
        <v>1.5927047417728265E-2</v>
      </c>
      <c r="BJ44" s="28">
        <f>IF(('Activity data'!BJ13*EF!$H44*EF!AI62)*NtoN2O*kgtoGg=0,"NO",('Activity data'!BJ13*EF!$H44*EF!AI62)*NtoN2O*kgtoGg)</f>
        <v>1.5949401600721176E-2</v>
      </c>
      <c r="BK44" s="28">
        <f>IF(('Activity data'!BK13*EF!$H44*EF!AJ62)*NtoN2O*kgtoGg=0,"NO",('Activity data'!BK13*EF!$H44*EF!AJ62)*NtoN2O*kgtoGg)</f>
        <v>1.5973751182549317E-2</v>
      </c>
      <c r="BL44" s="28">
        <f>IF(('Activity data'!BL13*EF!$H44*EF!AK62)*NtoN2O*kgtoGg=0,"NO",('Activity data'!BL13*EF!$H44*EF!AK62)*NtoN2O*kgtoGg)</f>
        <v>1.598211608390588E-2</v>
      </c>
      <c r="BM44" s="28">
        <f>IF(('Activity data'!BM13*EF!$H44*EF!AL62)*NtoN2O*kgtoGg=0,"NO",('Activity data'!BM13*EF!$H44*EF!AL62)*NtoN2O*kgtoGg)</f>
        <v>1.5992261023432944E-2</v>
      </c>
      <c r="BN44" s="28">
        <f>IF(('Activity data'!BN13*EF!$H44*EF!AM62)*NtoN2O*kgtoGg=0,"NO",('Activity data'!BN13*EF!$H44*EF!AM62)*NtoN2O*kgtoGg)</f>
        <v>1.6003624236850478E-2</v>
      </c>
      <c r="BO44" s="28">
        <f>IF(('Activity data'!BO13*EF!$H44*EF!AN62)*NtoN2O*kgtoGg=0,"NO",('Activity data'!BO13*EF!$H44*EF!AN62)*NtoN2O*kgtoGg)</f>
        <v>1.6016287811523092E-2</v>
      </c>
      <c r="BP44" s="28">
        <f>IF(('Activity data'!BP13*EF!$H44*EF!AO62)*NtoN2O*kgtoGg=0,"NO",('Activity data'!BP13*EF!$H44*EF!AO62)*NtoN2O*kgtoGg)</f>
        <v>1.6030660846117158E-2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0.1148376803155428</v>
      </c>
      <c r="AE45" s="28">
        <f>IF(('Activity data'!AE14*EF!$H45*EF!$H63)*NtoN2O*kgtoGg=0,"NO",('Activity data'!AE14*EF!$H45*EF!$H63)*NtoN2O*kgtoGg)</f>
        <v>0.11513884739117655</v>
      </c>
      <c r="AF45" s="28">
        <f>IF(('Activity data'!AF14*EF!$H45*EF!$H63)*NtoN2O*kgtoGg=0,"NO",('Activity data'!AF14*EF!$H45*EF!$H63)*NtoN2O*kgtoGg)</f>
        <v>0.11553992306045259</v>
      </c>
      <c r="AG45" s="28">
        <f>IF(('Activity data'!AG14*EF!$H45*EF!$H63)*NtoN2O*kgtoGg=0,"NO",('Activity data'!AG14*EF!$H45*EF!$H63)*NtoN2O*kgtoGg)</f>
        <v>0.11603434761146701</v>
      </c>
      <c r="AH45" s="28">
        <f>IF(('Activity data'!AH14*EF!$H45*EF!$H63)*NtoN2O*kgtoGg=0,"NO",('Activity data'!AH14*EF!$H45*EF!$H63)*NtoN2O*kgtoGg)</f>
        <v>0.11662072484603787</v>
      </c>
      <c r="AI45" s="28">
        <f>IF(('Activity data'!AI14*EF!$H45*EF!H63)*NtoN2O*kgtoGg=0,"NO",('Activity data'!AI14*EF!$H45*EF!H63)*NtoN2O*kgtoGg)</f>
        <v>0.11730408896329528</v>
      </c>
      <c r="AJ45" s="28">
        <f>IF(('Activity data'!AJ14*EF!$H45*EF!I63)*NtoN2O*kgtoGg=0,"NO",('Activity data'!AJ14*EF!$H45*EF!I63)*NtoN2O*kgtoGg)</f>
        <v>0.11803111932555745</v>
      </c>
      <c r="AK45" s="28">
        <f>IF(('Activity data'!AK14*EF!$H45*EF!J63)*NtoN2O*kgtoGg=0,"NO",('Activity data'!AK14*EF!$H45*EF!J63)*NtoN2O*kgtoGg)</f>
        <v>0.11880450438190591</v>
      </c>
      <c r="AL45" s="28">
        <f>IF(('Activity data'!AL14*EF!$H45*EF!K63)*NtoN2O*kgtoGg=0,"NO",('Activity data'!AL14*EF!$H45*EF!K63)*NtoN2O*kgtoGg)</f>
        <v>0.11951707421709112</v>
      </c>
      <c r="AM45" s="28">
        <f>IF(('Activity data'!AM14*EF!$H45*EF!L63)*NtoN2O*kgtoGg=0,"NO",('Activity data'!AM14*EF!$H45*EF!L63)*NtoN2O*kgtoGg)</f>
        <v>0.11984874837835006</v>
      </c>
      <c r="AN45" s="28">
        <f>IF(('Activity data'!AN14*EF!$H45*EF!M63)*NtoN2O*kgtoGg=0,"NO",('Activity data'!AN14*EF!$H45*EF!M63)*NtoN2O*kgtoGg)</f>
        <v>0.12021244952748419</v>
      </c>
      <c r="AO45" s="28">
        <f>IF(('Activity data'!AO14*EF!$H45*EF!N63)*NtoN2O*kgtoGg=0,"NO",('Activity data'!AO14*EF!$H45*EF!N63)*NtoN2O*kgtoGg)</f>
        <v>0.12061107332083351</v>
      </c>
      <c r="AP45" s="28">
        <f>IF(('Activity data'!AP14*EF!$H45*EF!O63)*NtoN2O*kgtoGg=0,"NO",('Activity data'!AP14*EF!$H45*EF!O63)*NtoN2O*kgtoGg)</f>
        <v>0.12103941284679673</v>
      </c>
      <c r="AQ45" s="28">
        <f>IF(('Activity data'!AQ14*EF!$H45*EF!P63)*NtoN2O*kgtoGg=0,"NO",('Activity data'!AQ14*EF!$H45*EF!P63)*NtoN2O*kgtoGg)</f>
        <v>0.12149754473280007</v>
      </c>
      <c r="AR45" s="28">
        <f>IF(('Activity data'!AR14*EF!$H45*EF!Q63)*NtoN2O*kgtoGg=0,"NO",('Activity data'!AR14*EF!$H45*EF!Q63)*NtoN2O*kgtoGg)</f>
        <v>0.12178798293189878</v>
      </c>
      <c r="AS45" s="28">
        <f>IF(('Activity data'!AS14*EF!$H45*EF!R63)*NtoN2O*kgtoGg=0,"NO",('Activity data'!AS14*EF!$H45*EF!R63)*NtoN2O*kgtoGg)</f>
        <v>0.12210468308072926</v>
      </c>
      <c r="AT45" s="28">
        <f>IF(('Activity data'!AT14*EF!$H45*EF!S63)*NtoN2O*kgtoGg=0,"NO",('Activity data'!AT14*EF!$H45*EF!S63)*NtoN2O*kgtoGg)</f>
        <v>0.12244413614891145</v>
      </c>
      <c r="AU45" s="28">
        <f>IF(('Activity data'!AU14*EF!$H45*EF!T63)*NtoN2O*kgtoGg=0,"NO",('Activity data'!AU14*EF!$H45*EF!T63)*NtoN2O*kgtoGg)</f>
        <v>0.1228084173023387</v>
      </c>
      <c r="AV45" s="28">
        <f>IF(('Activity data'!AV14*EF!$H45*EF!U63)*NtoN2O*kgtoGg=0,"NO",('Activity data'!AV14*EF!$H45*EF!U63)*NtoN2O*kgtoGg)</f>
        <v>0.1231945613595388</v>
      </c>
      <c r="AW45" s="28">
        <f>IF(('Activity data'!AW14*EF!$H45*EF!V63)*NtoN2O*kgtoGg=0,"NO",('Activity data'!AW14*EF!$H45*EF!V63)*NtoN2O*kgtoGg)</f>
        <v>0.12344904761534445</v>
      </c>
      <c r="AX45" s="28">
        <f>IF(('Activity data'!AX14*EF!$H45*EF!W63)*NtoN2O*kgtoGg=0,"NO",('Activity data'!AX14*EF!$H45*EF!W63)*NtoN2O*kgtoGg)</f>
        <v>0.12372065775557474</v>
      </c>
      <c r="AY45" s="28">
        <f>IF(('Activity data'!AY14*EF!$H45*EF!X63)*NtoN2O*kgtoGg=0,"NO",('Activity data'!AY14*EF!$H45*EF!X63)*NtoN2O*kgtoGg)</f>
        <v>0.12401243994907819</v>
      </c>
      <c r="AZ45" s="28">
        <f>IF(('Activity data'!AZ14*EF!$H45*EF!Y63)*NtoN2O*kgtoGg=0,"NO",('Activity data'!AZ14*EF!$H45*EF!Y63)*NtoN2O*kgtoGg)</f>
        <v>0.124325905299947</v>
      </c>
      <c r="BA45" s="28">
        <f>IF(('Activity data'!BA14*EF!$H45*EF!Z63)*NtoN2O*kgtoGg=0,"NO",('Activity data'!BA14*EF!$H45*EF!Z63)*NtoN2O*kgtoGg)</f>
        <v>0.12465678692222026</v>
      </c>
      <c r="BB45" s="28">
        <f>IF(('Activity data'!BB14*EF!$H45*EF!AA63)*NtoN2O*kgtoGg=0,"NO",('Activity data'!BB14*EF!$H45*EF!AA63)*NtoN2O*kgtoGg)</f>
        <v>0.12485698055554191</v>
      </c>
      <c r="BC45" s="28">
        <f>IF(('Activity data'!BC14*EF!$H45*EF!AB63)*NtoN2O*kgtoGg=0,"NO",('Activity data'!BC14*EF!$H45*EF!AB63)*NtoN2O*kgtoGg)</f>
        <v>0.12507221741386648</v>
      </c>
      <c r="BD45" s="28">
        <f>IF(('Activity data'!BD14*EF!$H45*EF!AC63)*NtoN2O*kgtoGg=0,"NO",('Activity data'!BD14*EF!$H45*EF!AC63)*NtoN2O*kgtoGg)</f>
        <v>0.12530415300758643</v>
      </c>
      <c r="BE45" s="28">
        <f>IF(('Activity data'!BE14*EF!$H45*EF!AD63)*NtoN2O*kgtoGg=0,"NO",('Activity data'!BE14*EF!$H45*EF!AD63)*NtoN2O*kgtoGg)</f>
        <v>0.12554990579047476</v>
      </c>
      <c r="BF45" s="28">
        <f>IF(('Activity data'!BF14*EF!$H45*EF!AE63)*NtoN2O*kgtoGg=0,"NO",('Activity data'!BF14*EF!$H45*EF!AE63)*NtoN2O*kgtoGg)</f>
        <v>0.1258099994347612</v>
      </c>
      <c r="BG45" s="28">
        <f>IF(('Activity data'!BG14*EF!$H45*EF!AF63)*NtoN2O*kgtoGg=0,"NO",('Activity data'!BG14*EF!$H45*EF!AF63)*NtoN2O*kgtoGg)</f>
        <v>0.12594991938957045</v>
      </c>
      <c r="BH45" s="28">
        <f>IF(('Activity data'!BH14*EF!$H45*EF!AG63)*NtoN2O*kgtoGg=0,"NO",('Activity data'!BH14*EF!$H45*EF!AG63)*NtoN2O*kgtoGg)</f>
        <v>0.12610216340328922</v>
      </c>
      <c r="BI45" s="28">
        <f>IF(('Activity data'!BI14*EF!$H45*EF!AH63)*NtoN2O*kgtoGg=0,"NO",('Activity data'!BI14*EF!$H45*EF!AH63)*NtoN2O*kgtoGg)</f>
        <v>0.12626782527415364</v>
      </c>
      <c r="BJ45" s="28">
        <f>IF(('Activity data'!BJ14*EF!$H45*EF!AI63)*NtoN2O*kgtoGg=0,"NO",('Activity data'!BJ14*EF!$H45*EF!AI63)*NtoN2O*kgtoGg)</f>
        <v>0.12644504670121826</v>
      </c>
      <c r="BK45" s="28">
        <f>IF(('Activity data'!BK14*EF!$H45*EF!AJ63)*NtoN2O*kgtoGg=0,"NO",('Activity data'!BK14*EF!$H45*EF!AJ63)*NtoN2O*kgtoGg)</f>
        <v>0.12663808742390439</v>
      </c>
      <c r="BL45" s="28">
        <f>IF(('Activity data'!BL14*EF!$H45*EF!AK63)*NtoN2O*kgtoGg=0,"NO",('Activity data'!BL14*EF!$H45*EF!AK63)*NtoN2O*kgtoGg)</f>
        <v>0.12670440341300293</v>
      </c>
      <c r="BM45" s="28">
        <f>IF(('Activity data'!BM14*EF!$H45*EF!AL63)*NtoN2O*kgtoGg=0,"NO",('Activity data'!BM14*EF!$H45*EF!AL63)*NtoN2O*kgtoGg)</f>
        <v>0.12678483134280202</v>
      </c>
      <c r="BN45" s="28">
        <f>IF(('Activity data'!BN14*EF!$H45*EF!AM63)*NtoN2O*kgtoGg=0,"NO",('Activity data'!BN14*EF!$H45*EF!AM63)*NtoN2O*kgtoGg)</f>
        <v>0.12687491760981223</v>
      </c>
      <c r="BO45" s="28">
        <f>IF(('Activity data'!BO14*EF!$H45*EF!AN63)*NtoN2O*kgtoGg=0,"NO",('Activity data'!BO14*EF!$H45*EF!AN63)*NtoN2O*kgtoGg)</f>
        <v>0.12697531299334883</v>
      </c>
      <c r="BP45" s="28">
        <f>IF(('Activity data'!BP14*EF!$H45*EF!AO63)*NtoN2O*kgtoGg=0,"NO",('Activity data'!BP14*EF!$H45*EF!AO63)*NtoN2O*kgtoGg)</f>
        <v>0.12708926078123342</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9.7950627377524482E-2</v>
      </c>
      <c r="AE48" s="28">
        <f>IF(('Activity data'!AE17*EF!$H48*EF!$H66)*NtoN2O*kgtoGg=0,"NO",('Activity data'!AE17*EF!$H48*EF!$H66)*NtoN2O*kgtoGg)</f>
        <v>9.778547690497974E-2</v>
      </c>
      <c r="AF48" s="28">
        <f>IF(('Activity data'!AF17*EF!$H48*EF!$H66)*NtoN2O*kgtoGg=0,"NO",('Activity data'!AF17*EF!$H48*EF!$H66)*NtoN2O*kgtoGg)</f>
        <v>9.6942216932534395E-2</v>
      </c>
      <c r="AG48" s="28">
        <f>IF(('Activity data'!AG17*EF!$H48*EF!$H66)*NtoN2O*kgtoGg=0,"NO",('Activity data'!AG17*EF!$H48*EF!$H66)*NtoN2O*kgtoGg)</f>
        <v>9.5418825451233674E-2</v>
      </c>
      <c r="AH48" s="28">
        <f>IF(('Activity data'!AH17*EF!$H48*EF!$H66)*NtoN2O*kgtoGg=0,"NO",('Activity data'!AH17*EF!$H48*EF!$H66)*NtoN2O*kgtoGg)</f>
        <v>9.3390806379357288E-2</v>
      </c>
      <c r="AI48" s="28">
        <f>IF(('Activity data'!AI17*EF!$H48*EF!H66)*NtoN2O*kgtoGg=0,"NO",('Activity data'!AI17*EF!$H48*EF!H66)*NtoN2O*kgtoGg)</f>
        <v>9.1927241832237355E-2</v>
      </c>
      <c r="AJ48" s="28">
        <f>IF(('Activity data'!AJ17*EF!$H48*EF!I66)*NtoN2O*kgtoGg=0,"NO",('Activity data'!AJ17*EF!$H48*EF!I66)*NtoN2O*kgtoGg)</f>
        <v>9.0337798316080742E-2</v>
      </c>
      <c r="AK48" s="28">
        <f>IF(('Activity data'!AK17*EF!$H48*EF!J66)*NtoN2O*kgtoGg=0,"NO",('Activity data'!AK17*EF!$H48*EF!J66)*NtoN2O*kgtoGg)</f>
        <v>8.8637219811450049E-2</v>
      </c>
      <c r="AL48" s="28">
        <f>IF(('Activity data'!AL17*EF!$H48*EF!K66)*NtoN2O*kgtoGg=0,"NO",('Activity data'!AL17*EF!$H48*EF!K66)*NtoN2O*kgtoGg)</f>
        <v>7.7529194163454926E-2</v>
      </c>
      <c r="AM48" s="28">
        <f>IF(('Activity data'!AM17*EF!$H48*EF!L66)*NtoN2O*kgtoGg=0,"NO",('Activity data'!AM17*EF!$H48*EF!L66)*NtoN2O*kgtoGg)</f>
        <v>7.7713777720234814E-2</v>
      </c>
      <c r="AN48" s="28">
        <f>IF(('Activity data'!AN17*EF!$H48*EF!M66)*NtoN2O*kgtoGg=0,"NO",('Activity data'!AN17*EF!$H48*EF!M66)*NtoN2O*kgtoGg)</f>
        <v>7.7786372768478274E-2</v>
      </c>
      <c r="AO48" s="28">
        <f>IF(('Activity data'!AO17*EF!$H48*EF!N66)*NtoN2O*kgtoGg=0,"NO",('Activity data'!AO17*EF!$H48*EF!N66)*NtoN2O*kgtoGg)</f>
        <v>7.7862774521109068E-2</v>
      </c>
      <c r="AP48" s="28">
        <f>IF(('Activity data'!AP17*EF!$H48*EF!O66)*NtoN2O*kgtoGg=0,"NO",('Activity data'!AP17*EF!$H48*EF!O66)*NtoN2O*kgtoGg)</f>
        <v>7.7846365078013124E-2</v>
      </c>
      <c r="AQ48" s="28">
        <f>IF(('Activity data'!AQ17*EF!$H48*EF!P66)*NtoN2O*kgtoGg=0,"NO",('Activity data'!AQ17*EF!$H48*EF!P66)*NtoN2O*kgtoGg)</f>
        <v>7.7901797913856666E-2</v>
      </c>
      <c r="AR48" s="28">
        <f>IF(('Activity data'!AR17*EF!$H48*EF!Q66)*NtoN2O*kgtoGg=0,"NO",('Activity data'!AR17*EF!$H48*EF!Q66)*NtoN2O*kgtoGg)</f>
        <v>7.8380648507848927E-2</v>
      </c>
      <c r="AS48" s="28">
        <f>IF(('Activity data'!AS17*EF!$H48*EF!R66)*NtoN2O*kgtoGg=0,"NO",('Activity data'!AS17*EF!$H48*EF!R66)*NtoN2O*kgtoGg)</f>
        <v>7.8800355410935455E-2</v>
      </c>
      <c r="AT48" s="28">
        <f>IF(('Activity data'!AT17*EF!$H48*EF!S66)*NtoN2O*kgtoGg=0,"NO",('Activity data'!AT17*EF!$H48*EF!S66)*NtoN2O*kgtoGg)</f>
        <v>7.9298456689744751E-2</v>
      </c>
      <c r="AU48" s="28">
        <f>IF(('Activity data'!AU17*EF!$H48*EF!T66)*NtoN2O*kgtoGg=0,"NO",('Activity data'!AU17*EF!$H48*EF!T66)*NtoN2O*kgtoGg)</f>
        <v>7.9837663645824855E-2</v>
      </c>
      <c r="AV48" s="28">
        <f>IF(('Activity data'!AV17*EF!$H48*EF!U66)*NtoN2O*kgtoGg=0,"NO",('Activity data'!AV17*EF!$H48*EF!U66)*NtoN2O*kgtoGg)</f>
        <v>8.0421859677433399E-2</v>
      </c>
      <c r="AW48" s="28">
        <f>IF(('Activity data'!AW17*EF!$H48*EF!V66)*NtoN2O*kgtoGg=0,"NO",('Activity data'!AW17*EF!$H48*EF!V66)*NtoN2O*kgtoGg)</f>
        <v>8.1496470896523676E-2</v>
      </c>
      <c r="AX48" s="28">
        <f>IF(('Activity data'!AX17*EF!$H48*EF!W66)*NtoN2O*kgtoGg=0,"NO",('Activity data'!AX17*EF!$H48*EF!W66)*NtoN2O*kgtoGg)</f>
        <v>8.2375003110416484E-2</v>
      </c>
      <c r="AY48" s="28">
        <f>IF(('Activity data'!AY17*EF!$H48*EF!X66)*NtoN2O*kgtoGg=0,"NO",('Activity data'!AY17*EF!$H48*EF!X66)*NtoN2O*kgtoGg)</f>
        <v>8.3498016132724964E-2</v>
      </c>
      <c r="AZ48" s="28">
        <f>IF(('Activity data'!AZ17*EF!$H48*EF!Y66)*NtoN2O*kgtoGg=0,"NO",('Activity data'!AZ17*EF!$H48*EF!Y66)*NtoN2O*kgtoGg)</f>
        <v>8.4760090698662652E-2</v>
      </c>
      <c r="BA48" s="28">
        <f>IF(('Activity data'!BA17*EF!$H48*EF!Z66)*NtoN2O*kgtoGg=0,"NO",('Activity data'!BA17*EF!$H48*EF!Z66)*NtoN2O*kgtoGg)</f>
        <v>8.6164846756423913E-2</v>
      </c>
      <c r="BB48" s="28">
        <f>IF(('Activity data'!BB17*EF!$H48*EF!AA66)*NtoN2O*kgtoGg=0,"NO",('Activity data'!BB17*EF!$H48*EF!AA66)*NtoN2O*kgtoGg)</f>
        <v>8.7625721055230463E-2</v>
      </c>
      <c r="BC48" s="28">
        <f>IF(('Activity data'!BC17*EF!$H48*EF!AB66)*NtoN2O*kgtoGg=0,"NO",('Activity data'!BC17*EF!$H48*EF!AB66)*NtoN2O*kgtoGg)</f>
        <v>8.9148257874773637E-2</v>
      </c>
      <c r="BD48" s="28">
        <f>IF(('Activity data'!BD17*EF!$H48*EF!AC66)*NtoN2O*kgtoGg=0,"NO",('Activity data'!BD17*EF!$H48*EF!AC66)*NtoN2O*kgtoGg)</f>
        <v>9.0641043571060453E-2</v>
      </c>
      <c r="BE48" s="28">
        <f>IF(('Activity data'!BE17*EF!$H48*EF!AD66)*NtoN2O*kgtoGg=0,"NO",('Activity data'!BE17*EF!$H48*EF!AD66)*NtoN2O*kgtoGg)</f>
        <v>9.2191045841289274E-2</v>
      </c>
      <c r="BF48" s="28">
        <f>IF(('Activity data'!BF17*EF!$H48*EF!AE66)*NtoN2O*kgtoGg=0,"NO",('Activity data'!BF17*EF!$H48*EF!AE66)*NtoN2O*kgtoGg)</f>
        <v>9.3866672803494131E-2</v>
      </c>
      <c r="BG48" s="28">
        <f>IF(('Activity data'!BG17*EF!$H48*EF!AF66)*NtoN2O*kgtoGg=0,"NO",('Activity data'!BG17*EF!$H48*EF!AF66)*NtoN2O*kgtoGg)</f>
        <v>9.5630790184098535E-2</v>
      </c>
      <c r="BH48" s="28">
        <f>IF(('Activity data'!BH17*EF!$H48*EF!AG66)*NtoN2O*kgtoGg=0,"NO",('Activity data'!BH17*EF!$H48*EF!AG66)*NtoN2O*kgtoGg)</f>
        <v>9.745810471963505E-2</v>
      </c>
      <c r="BI48" s="28">
        <f>IF(('Activity data'!BI17*EF!$H48*EF!AH66)*NtoN2O*kgtoGg=0,"NO",('Activity data'!BI17*EF!$H48*EF!AH66)*NtoN2O*kgtoGg)</f>
        <v>9.9333077298045483E-2</v>
      </c>
      <c r="BJ48" s="28">
        <f>IF(('Activity data'!BJ17*EF!$H48*EF!AI66)*NtoN2O*kgtoGg=0,"NO",('Activity data'!BJ17*EF!$H48*EF!AI66)*NtoN2O*kgtoGg)</f>
        <v>0.10127116231758163</v>
      </c>
      <c r="BK48" s="28">
        <f>IF(('Activity data'!BK17*EF!$H48*EF!AJ66)*NtoN2O*kgtoGg=0,"NO",('Activity data'!BK17*EF!$H48*EF!AJ66)*NtoN2O*kgtoGg)</f>
        <v>0.10334808863714225</v>
      </c>
      <c r="BL48" s="28">
        <f>IF(('Activity data'!BL17*EF!$H48*EF!AK66)*NtoN2O*kgtoGg=0,"NO",('Activity data'!BL17*EF!$H48*EF!AK66)*NtoN2O*kgtoGg)</f>
        <v>0.10554760224643876</v>
      </c>
      <c r="BM48" s="28">
        <f>IF(('Activity data'!BM17*EF!$H48*EF!AL66)*NtoN2O*kgtoGg=0,"NO",('Activity data'!BM17*EF!$H48*EF!AL66)*NtoN2O*kgtoGg)</f>
        <v>0.10783337664089192</v>
      </c>
      <c r="BN48" s="28">
        <f>IF(('Activity data'!BN17*EF!$H48*EF!AM66)*NtoN2O*kgtoGg=0,"NO",('Activity data'!BN17*EF!$H48*EF!AM66)*NtoN2O*kgtoGg)</f>
        <v>0.11005291112257318</v>
      </c>
      <c r="BO48" s="28">
        <f>IF(('Activity data'!BO17*EF!$H48*EF!AN66)*NtoN2O*kgtoGg=0,"NO",('Activity data'!BO17*EF!$H48*EF!AN66)*NtoN2O*kgtoGg)</f>
        <v>0.11236734724050984</v>
      </c>
      <c r="BP48" s="28">
        <f>IF(('Activity data'!BP17*EF!$H48*EF!AO66)*NtoN2O*kgtoGg=0,"NO",('Activity data'!BP17*EF!$H48*EF!AO66)*NtoN2O*kgtoGg)</f>
        <v>0.1147838714628035</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3.8320268615591929E-2</v>
      </c>
      <c r="AE49" s="28">
        <f>IF(('Activity data'!AE18*EF!$H49*EF!$H67)*NtoN2O*kgtoGg=0,"NO",('Activity data'!AE18*EF!$H49*EF!$H67)*NtoN2O*kgtoGg)</f>
        <v>3.8255658406965959E-2</v>
      </c>
      <c r="AF49" s="28">
        <f>IF(('Activity data'!AF18*EF!$H49*EF!$H67)*NtoN2O*kgtoGg=0,"NO",('Activity data'!AF18*EF!$H49*EF!$H67)*NtoN2O*kgtoGg)</f>
        <v>3.7925758032440145E-2</v>
      </c>
      <c r="AG49" s="28">
        <f>IF(('Activity data'!AG18*EF!$H49*EF!$H67)*NtoN2O*kgtoGg=0,"NO",('Activity data'!AG18*EF!$H49*EF!$H67)*NtoN2O*kgtoGg)</f>
        <v>3.7329776441172233E-2</v>
      </c>
      <c r="AH49" s="28">
        <f>IF(('Activity data'!AH18*EF!$H49*EF!$H67)*NtoN2O*kgtoGg=0,"NO",('Activity data'!AH18*EF!$H49*EF!$H67)*NtoN2O*kgtoGg)</f>
        <v>3.653637431938369E-2</v>
      </c>
      <c r="AI49" s="28">
        <f>IF(('Activity data'!AI18*EF!$H49*EF!H67)*NtoN2O*kgtoGg=0,"NO",('Activity data'!AI18*EF!$H49*EF!H67)*NtoN2O*kgtoGg)</f>
        <v>3.5963798236070502E-2</v>
      </c>
      <c r="AJ49" s="28">
        <f>IF(('Activity data'!AJ18*EF!$H49*EF!I67)*NtoN2O*kgtoGg=0,"NO",('Activity data'!AJ18*EF!$H49*EF!I67)*NtoN2O*kgtoGg)</f>
        <v>3.5341975751425468E-2</v>
      </c>
      <c r="AK49" s="28">
        <f>IF(('Activity data'!AK18*EF!$H49*EF!J67)*NtoN2O*kgtoGg=0,"NO",('Activity data'!AK18*EF!$H49*EF!J67)*NtoN2O*kgtoGg)</f>
        <v>3.4676675009162904E-2</v>
      </c>
      <c r="AL49" s="28">
        <f>IF(('Activity data'!AL18*EF!$H49*EF!K67)*NtoN2O*kgtoGg=0,"NO",('Activity data'!AL18*EF!$H49*EF!K67)*NtoN2O*kgtoGg)</f>
        <v>3.0330990473836202E-2</v>
      </c>
      <c r="AM49" s="28">
        <f>IF(('Activity data'!AM18*EF!$H49*EF!L67)*NtoN2O*kgtoGg=0,"NO",('Activity data'!AM18*EF!$H49*EF!L67)*NtoN2O*kgtoGg)</f>
        <v>3.040320329847248E-2</v>
      </c>
      <c r="AN49" s="28">
        <f>IF(('Activity data'!AN18*EF!$H49*EF!M67)*NtoN2O*kgtoGg=0,"NO",('Activity data'!AN18*EF!$H49*EF!M67)*NtoN2O*kgtoGg)</f>
        <v>3.0431603951161811E-2</v>
      </c>
      <c r="AO49" s="28">
        <f>IF(('Activity data'!AO18*EF!$H49*EF!N67)*NtoN2O*kgtoGg=0,"NO",('Activity data'!AO18*EF!$H49*EF!N67)*NtoN2O*kgtoGg)</f>
        <v>3.0461493863680997E-2</v>
      </c>
      <c r="AP49" s="28">
        <f>IF(('Activity data'!AP18*EF!$H49*EF!O67)*NtoN2O*kgtoGg=0,"NO",('Activity data'!AP18*EF!$H49*EF!O67)*NtoN2O*kgtoGg)</f>
        <v>3.0455074157303363E-2</v>
      </c>
      <c r="AQ49" s="28">
        <f>IF(('Activity data'!AQ18*EF!$H49*EF!P67)*NtoN2O*kgtoGg=0,"NO",('Activity data'!AQ18*EF!$H49*EF!P67)*NtoN2O*kgtoGg)</f>
        <v>3.0476760605022187E-2</v>
      </c>
      <c r="AR49" s="28">
        <f>IF(('Activity data'!AR18*EF!$H49*EF!Q67)*NtoN2O*kgtoGg=0,"NO",('Activity data'!AR18*EF!$H49*EF!Q67)*NtoN2O*kgtoGg)</f>
        <v>3.0664096652578014E-2</v>
      </c>
      <c r="AS49" s="28">
        <f>IF(('Activity data'!AS18*EF!$H49*EF!R67)*NtoN2O*kgtoGg=0,"NO",('Activity data'!AS18*EF!$H49*EF!R67)*NtoN2O*kgtoGg)</f>
        <v>3.0828294490781793E-2</v>
      </c>
      <c r="AT49" s="28">
        <f>IF(('Activity data'!AT18*EF!$H49*EF!S67)*NtoN2O*kgtoGg=0,"NO",('Activity data'!AT18*EF!$H49*EF!S67)*NtoN2O*kgtoGg)</f>
        <v>3.1023161796002566E-2</v>
      </c>
      <c r="AU49" s="28">
        <f>IF(('Activity data'!AU18*EF!$H49*EF!T67)*NtoN2O*kgtoGg=0,"NO",('Activity data'!AU18*EF!$H49*EF!T67)*NtoN2O*kgtoGg)</f>
        <v>3.1234110474429578E-2</v>
      </c>
      <c r="AV49" s="28">
        <f>IF(('Activity data'!AV18*EF!$H49*EF!U67)*NtoN2O*kgtoGg=0,"NO",('Activity data'!AV18*EF!$H49*EF!U67)*NtoN2O*kgtoGg)</f>
        <v>3.1462659790087548E-2</v>
      </c>
      <c r="AW49" s="28">
        <f>IF(('Activity data'!AW18*EF!$H49*EF!V67)*NtoN2O*kgtoGg=0,"NO",('Activity data'!AW18*EF!$H49*EF!V67)*NtoN2O*kgtoGg)</f>
        <v>3.188306945642029E-2</v>
      </c>
      <c r="AX49" s="28">
        <f>IF(('Activity data'!AX18*EF!$H49*EF!W67)*NtoN2O*kgtoGg=0,"NO",('Activity data'!AX18*EF!$H49*EF!W67)*NtoN2O*kgtoGg)</f>
        <v>3.2226769045949906E-2</v>
      </c>
      <c r="AY49" s="28">
        <f>IF(('Activity data'!AY18*EF!$H49*EF!X67)*NtoN2O*kgtoGg=0,"NO",('Activity data'!AY18*EF!$H49*EF!X67)*NtoN2O*kgtoGg)</f>
        <v>3.2666114477682605E-2</v>
      </c>
      <c r="AZ49" s="28">
        <f>IF(('Activity data'!AZ18*EF!$H49*EF!Y67)*NtoN2O*kgtoGg=0,"NO",('Activity data'!AZ18*EF!$H49*EF!Y67)*NtoN2O*kgtoGg)</f>
        <v>3.3159863600832548E-2</v>
      </c>
      <c r="BA49" s="28">
        <f>IF(('Activity data'!BA18*EF!$H49*EF!Z67)*NtoN2O*kgtoGg=0,"NO",('Activity data'!BA18*EF!$H49*EF!Z67)*NtoN2O*kgtoGg)</f>
        <v>3.370943261242567E-2</v>
      </c>
      <c r="BB49" s="28">
        <f>IF(('Activity data'!BB18*EF!$H49*EF!AA67)*NtoN2O*kgtoGg=0,"NO",('Activity data'!BB18*EF!$H49*EF!AA67)*NtoN2O*kgtoGg)</f>
        <v>3.4280956216129775E-2</v>
      </c>
      <c r="BC49" s="28">
        <f>IF(('Activity data'!BC18*EF!$H49*EF!AB67)*NtoN2O*kgtoGg=0,"NO",('Activity data'!BC18*EF!$H49*EF!AB67)*NtoN2O*kgtoGg)</f>
        <v>3.4876603446413995E-2</v>
      </c>
      <c r="BD49" s="28">
        <f>IF(('Activity data'!BD18*EF!$H49*EF!AC67)*NtoN2O*kgtoGg=0,"NO",('Activity data'!BD18*EF!$H49*EF!AC67)*NtoN2O*kgtoGg)</f>
        <v>3.5460611434915655E-2</v>
      </c>
      <c r="BE49" s="28">
        <f>IF(('Activity data'!BE18*EF!$H49*EF!AD67)*NtoN2O*kgtoGg=0,"NO",('Activity data'!BE18*EF!$H49*EF!AD67)*NtoN2O*kgtoGg)</f>
        <v>3.6067003705595235E-2</v>
      </c>
      <c r="BF49" s="28">
        <f>IF(('Activity data'!BF18*EF!$H49*EF!AE67)*NtoN2O*kgtoGg=0,"NO",('Activity data'!BF18*EF!$H49*EF!AE67)*NtoN2O*kgtoGg)</f>
        <v>3.6722542899272237E-2</v>
      </c>
      <c r="BG49" s="28">
        <f>IF(('Activity data'!BG18*EF!$H49*EF!AF67)*NtoN2O*kgtoGg=0,"NO",('Activity data'!BG18*EF!$H49*EF!AF67)*NtoN2O*kgtoGg)</f>
        <v>3.74127013362738E-2</v>
      </c>
      <c r="BH49" s="28">
        <f>IF(('Activity data'!BH18*EF!$H49*EF!AG67)*NtoN2O*kgtoGg=0,"NO",('Activity data'!BH18*EF!$H49*EF!AG67)*NtoN2O*kgtoGg)</f>
        <v>3.8127583779824149E-2</v>
      </c>
      <c r="BI49" s="28">
        <f>IF(('Activity data'!BI18*EF!$H49*EF!AH67)*NtoN2O*kgtoGg=0,"NO",('Activity data'!BI18*EF!$H49*EF!AH67)*NtoN2O*kgtoGg)</f>
        <v>3.8861111014669034E-2</v>
      </c>
      <c r="BJ49" s="28">
        <f>IF(('Activity data'!BJ18*EF!$H49*EF!AI67)*NtoN2O*kgtoGg=0,"NO",('Activity data'!BJ18*EF!$H49*EF!AI67)*NtoN2O*kgtoGg)</f>
        <v>3.9619329114306448E-2</v>
      </c>
      <c r="BK49" s="28">
        <f>IF(('Activity data'!BK18*EF!$H49*EF!AJ67)*NtoN2O*kgtoGg=0,"NO",('Activity data'!BK18*EF!$H49*EF!AJ67)*NtoN2O*kgtoGg)</f>
        <v>4.04318647416037E-2</v>
      </c>
      <c r="BL49" s="28">
        <f>IF(('Activity data'!BL18*EF!$H49*EF!AK67)*NtoN2O*kgtoGg=0,"NO",('Activity data'!BL18*EF!$H49*EF!AK67)*NtoN2O*kgtoGg)</f>
        <v>4.1292358998644398E-2</v>
      </c>
      <c r="BM49" s="28">
        <f>IF(('Activity data'!BM18*EF!$H49*EF!AL67)*NtoN2O*kgtoGg=0,"NO",('Activity data'!BM18*EF!$H49*EF!AL67)*NtoN2O*kgtoGg)</f>
        <v>4.2186600221342109E-2</v>
      </c>
      <c r="BN49" s="28">
        <f>IF(('Activity data'!BN18*EF!$H49*EF!AM67)*NtoN2O*kgtoGg=0,"NO",('Activity data'!BN18*EF!$H49*EF!AM67)*NtoN2O*kgtoGg)</f>
        <v>4.3054927049018053E-2</v>
      </c>
      <c r="BO49" s="28">
        <f>IF(('Activity data'!BO18*EF!$H49*EF!AN67)*NtoN2O*kgtoGg=0,"NO",('Activity data'!BO18*EF!$H49*EF!AN67)*NtoN2O*kgtoGg)</f>
        <v>4.3960381318250349E-2</v>
      </c>
      <c r="BP49" s="28">
        <f>IF(('Activity data'!BP18*EF!$H49*EF!AO67)*NtoN2O*kgtoGg=0,"NO",('Activity data'!BP18*EF!$H49*EF!AO67)*NtoN2O*kgtoGg)</f>
        <v>4.4905774520863223E-2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0.32901481850480907</v>
      </c>
      <c r="AE50" s="28">
        <f>IF(('Activity data'!AE19*EF!$H50*EF!$H68)*NtoN2O*kgtoGg=0,"NO",('Activity data'!AE19*EF!$H50*EF!$H68)*NtoN2O*kgtoGg)</f>
        <v>0.33640993913001738</v>
      </c>
      <c r="AF50" s="28">
        <f>IF(('Activity data'!AF19*EF!$H50*EF!$H68)*NtoN2O*kgtoGg=0,"NO",('Activity data'!AF19*EF!$H50*EF!$H68)*NtoN2O*kgtoGg)</f>
        <v>0.34251004772431637</v>
      </c>
      <c r="AG50" s="28">
        <f>IF(('Activity data'!AG19*EF!$H50*EF!$H68)*NtoN2O*kgtoGg=0,"NO",('Activity data'!AG19*EF!$H50*EF!$H68)*NtoN2O*kgtoGg)</f>
        <v>0.34721588965128436</v>
      </c>
      <c r="AH50" s="28">
        <f>IF(('Activity data'!AH19*EF!$H50*EF!$H68)*NtoN2O*kgtoGg=0,"NO",('Activity data'!AH19*EF!$H50*EF!$H68)*NtoN2O*kgtoGg)</f>
        <v>0.35079820358812797</v>
      </c>
      <c r="AI50" s="28">
        <f>IF(('Activity data'!AI19*EF!$H50*EF!H68)*NtoN2O*kgtoGg=0,"NO",('Activity data'!AI19*EF!$H50*EF!H68)*NtoN2O*kgtoGg)</f>
        <v>0.3554573202230793</v>
      </c>
      <c r="AJ50" s="28">
        <f>IF(('Activity data'!AJ19*EF!$H50*EF!I68)*NtoN2O*kgtoGg=0,"NO",('Activity data'!AJ19*EF!$H50*EF!I68)*NtoN2O*kgtoGg)</f>
        <v>0.35972331584837031</v>
      </c>
      <c r="AK50" s="28">
        <f>IF(('Activity data'!AK19*EF!$H50*EF!J68)*NtoN2O*kgtoGg=0,"NO",('Activity data'!AK19*EF!$H50*EF!J68)*NtoN2O*kgtoGg)</f>
        <v>0.36362410558063185</v>
      </c>
      <c r="AL50" s="28">
        <f>IF(('Activity data'!AL19*EF!$H50*EF!K68)*NtoN2O*kgtoGg=0,"NO",('Activity data'!AL19*EF!$H50*EF!K68)*NtoN2O*kgtoGg)</f>
        <v>0.3459045104444749</v>
      </c>
      <c r="AM50" s="28">
        <f>IF(('Activity data'!AM19*EF!$H50*EF!L68)*NtoN2O*kgtoGg=0,"NO",('Activity data'!AM19*EF!$H50*EF!L68)*NtoN2O*kgtoGg)</f>
        <v>0.35260646241659349</v>
      </c>
      <c r="AN50" s="28">
        <f>IF(('Activity data'!AN19*EF!$H50*EF!M68)*NtoN2O*kgtoGg=0,"NO",('Activity data'!AN19*EF!$H50*EF!M68)*NtoN2O*kgtoGg)</f>
        <v>0.35909853913959533</v>
      </c>
      <c r="AO50" s="28">
        <f>IF(('Activity data'!AO19*EF!$H50*EF!N68)*NtoN2O*kgtoGg=0,"NO",('Activity data'!AO19*EF!$H50*EF!N68)*NtoN2O*kgtoGg)</f>
        <v>0.36565584114969285</v>
      </c>
      <c r="AP50" s="28">
        <f>IF(('Activity data'!AP19*EF!$H50*EF!O68)*NtoN2O*kgtoGg=0,"NO",('Activity data'!AP19*EF!$H50*EF!O68)*NtoN2O*kgtoGg)</f>
        <v>0.37203780554893329</v>
      </c>
      <c r="AQ50" s="28">
        <f>IF(('Activity data'!AQ19*EF!$H50*EF!P68)*NtoN2O*kgtoGg=0,"NO",('Activity data'!AQ19*EF!$H50*EF!P68)*NtoN2O*kgtoGg)</f>
        <v>0.37865315435121122</v>
      </c>
      <c r="AR50" s="28">
        <f>IF(('Activity data'!AR19*EF!$H50*EF!Q68)*NtoN2O*kgtoGg=0,"NO",('Activity data'!AR19*EF!$H50*EF!Q68)*NtoN2O*kgtoGg)</f>
        <v>0.38610654972382713</v>
      </c>
      <c r="AS50" s="28">
        <f>IF(('Activity data'!AS19*EF!$H50*EF!R68)*NtoN2O*kgtoGg=0,"NO",('Activity data'!AS19*EF!$H50*EF!R68)*NtoN2O*kgtoGg)</f>
        <v>0.39350991563567095</v>
      </c>
      <c r="AT50" s="28">
        <f>IF(('Activity data'!AT19*EF!$H50*EF!S68)*NtoN2O*kgtoGg=0,"NO",('Activity data'!AT19*EF!$H50*EF!S68)*NtoN2O*kgtoGg)</f>
        <v>0.40122479459473082</v>
      </c>
      <c r="AU50" s="28">
        <f>IF(('Activity data'!AU19*EF!$H50*EF!T68)*NtoN2O*kgtoGg=0,"NO",('Activity data'!AU19*EF!$H50*EF!T68)*NtoN2O*kgtoGg)</f>
        <v>0.40917057924329497</v>
      </c>
      <c r="AV50" s="28">
        <f>IF(('Activity data'!AV19*EF!$H50*EF!U68)*NtoN2O*kgtoGg=0,"NO",('Activity data'!AV19*EF!$H50*EF!U68)*NtoN2O*kgtoGg)</f>
        <v>0.41736573330168497</v>
      </c>
      <c r="AW50" s="28">
        <f>IF(('Activity data'!AW19*EF!$H50*EF!V68)*NtoN2O*kgtoGg=0,"NO",('Activity data'!AW19*EF!$H50*EF!V68)*NtoN2O*kgtoGg)</f>
        <v>0.42684081394699624</v>
      </c>
      <c r="AX50" s="28">
        <f>IF(('Activity data'!AX19*EF!$H50*EF!W68)*NtoN2O*kgtoGg=0,"NO",('Activity data'!AX19*EF!$H50*EF!W68)*NtoN2O*kgtoGg)</f>
        <v>0.43592602081220139</v>
      </c>
      <c r="AY50" s="28">
        <f>IF(('Activity data'!AY19*EF!$H50*EF!X68)*NtoN2O*kgtoGg=0,"NO",('Activity data'!AY19*EF!$H50*EF!X68)*NtoN2O*kgtoGg)</f>
        <v>0.44591327234601608</v>
      </c>
      <c r="AZ50" s="28">
        <f>IF(('Activity data'!AZ19*EF!$H50*EF!Y68)*NtoN2O*kgtoGg=0,"NO",('Activity data'!AZ19*EF!$H50*EF!Y68)*NtoN2O*kgtoGg)</f>
        <v>0.4565335592032716</v>
      </c>
      <c r="BA50" s="28">
        <f>IF(('Activity data'!BA19*EF!$H50*EF!Z68)*NtoN2O*kgtoGg=0,"NO",('Activity data'!BA19*EF!$H50*EF!Z68)*NtoN2O*kgtoGg)</f>
        <v>0.46782212919990235</v>
      </c>
      <c r="BB50" s="28">
        <f>IF(('Activity data'!BB19*EF!$H50*EF!AA68)*NtoN2O*kgtoGg=0,"NO",('Activity data'!BB19*EF!$H50*EF!AA68)*NtoN2O*kgtoGg)</f>
        <v>0.47927890979310561</v>
      </c>
      <c r="BC50" s="28">
        <f>IF(('Activity data'!BC19*EF!$H50*EF!AB68)*NtoN2O*kgtoGg=0,"NO",('Activity data'!BC19*EF!$H50*EF!AB68)*NtoN2O*kgtoGg)</f>
        <v>0.49119113673356857</v>
      </c>
      <c r="BD50" s="28">
        <f>IF(('Activity data'!BD19*EF!$H50*EF!AC68)*NtoN2O*kgtoGg=0,"NO",('Activity data'!BD19*EF!$H50*EF!AC68)*NtoN2O*kgtoGg)</f>
        <v>0.50328049820109422</v>
      </c>
      <c r="BE50" s="28">
        <f>IF(('Activity data'!BE19*EF!$H50*EF!AD68)*NtoN2O*kgtoGg=0,"NO",('Activity data'!BE19*EF!$H50*EF!AD68)*NtoN2O*kgtoGg)</f>
        <v>0.51583542801444859</v>
      </c>
      <c r="BF50" s="28">
        <f>IF(('Activity data'!BF19*EF!$H50*EF!AE68)*NtoN2O*kgtoGg=0,"NO",('Activity data'!BF19*EF!$H50*EF!AE68)*NtoN2O*kgtoGg)</f>
        <v>0.52910915907962563</v>
      </c>
      <c r="BG50" s="28">
        <f>IF(('Activity data'!BG19*EF!$H50*EF!AF68)*NtoN2O*kgtoGg=0,"NO",('Activity data'!BG19*EF!$H50*EF!AF68)*NtoN2O*kgtoGg)</f>
        <v>0.54276337984321854</v>
      </c>
      <c r="BH50" s="28">
        <f>IF(('Activity data'!BH19*EF!$H50*EF!AG68)*NtoN2O*kgtoGg=0,"NO",('Activity data'!BH19*EF!$H50*EF!AG68)*NtoN2O*kgtoGg)</f>
        <v>0.556970660299555</v>
      </c>
      <c r="BI50" s="28">
        <f>IF(('Activity data'!BI19*EF!$H50*EF!AH68)*NtoN2O*kgtoGg=0,"NO",('Activity data'!BI19*EF!$H50*EF!AH68)*NtoN2O*kgtoGg)</f>
        <v>0.57169910738079965</v>
      </c>
      <c r="BJ50" s="28">
        <f>IF(('Activity data'!BJ19*EF!$H50*EF!AI68)*NtoN2O*kgtoGg=0,"NO",('Activity data'!BJ19*EF!$H50*EF!AI68)*NtoN2O*kgtoGg)</f>
        <v>0.58702187427529018</v>
      </c>
      <c r="BK50" s="28">
        <f>IF(('Activity data'!BK19*EF!$H50*EF!AJ68)*NtoN2O*kgtoGg=0,"NO",('Activity data'!BK19*EF!$H50*EF!AJ68)*NtoN2O*kgtoGg)</f>
        <v>0.60325374333443171</v>
      </c>
      <c r="BL50" s="28">
        <f>IF(('Activity data'!BL19*EF!$H50*EF!AK68)*NtoN2O*kgtoGg=0,"NO",('Activity data'!BL19*EF!$H50*EF!AK68)*NtoN2O*kgtoGg)</f>
        <v>0.62010982961540706</v>
      </c>
      <c r="BM50" s="28">
        <f>IF(('Activity data'!BM19*EF!$H50*EF!AL68)*NtoN2O*kgtoGg=0,"NO",('Activity data'!BM19*EF!$H50*EF!AL68)*NtoN2O*kgtoGg)</f>
        <v>0.63774460944271383</v>
      </c>
      <c r="BN50" s="28">
        <f>IF(('Activity data'!BN19*EF!$H50*EF!AM68)*NtoN2O*kgtoGg=0,"NO",('Activity data'!BN19*EF!$H50*EF!AM68)*NtoN2O*kgtoGg)</f>
        <v>0.65557836458638341</v>
      </c>
      <c r="BO50" s="28">
        <f>IF(('Activity data'!BO19*EF!$H50*EF!AN68)*NtoN2O*kgtoGg=0,"NO",('Activity data'!BO19*EF!$H50*EF!AN68)*NtoN2O*kgtoGg)</f>
        <v>0.67426056507447041</v>
      </c>
      <c r="BP50" s="28">
        <f>IF(('Activity data'!BP19*EF!$H50*EF!AO68)*NtoN2O*kgtoGg=0,"NO",('Activity data'!BP19*EF!$H50*EF!AO68)*NtoN2O*kgtoGg)</f>
        <v>0.69386202466897184</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1.7144311618836843</v>
      </c>
      <c r="AE51" s="28">
        <f>IF(('Activity data'!AE20*EF!$H51*EF!$H69)*NtoN2O*kgtoGg=0,"NO",('Activity data'!AE20*EF!$H51*EF!$H69)*NtoN2O*kgtoGg)</f>
        <v>1.7474264200593055</v>
      </c>
      <c r="AF51" s="28">
        <f>IF(('Activity data'!AF20*EF!$H51*EF!$H69)*NtoN2O*kgtoGg=0,"NO",('Activity data'!AF20*EF!$H51*EF!$H69)*NtoN2O*kgtoGg)</f>
        <v>1.7621009592779941</v>
      </c>
      <c r="AG51" s="28">
        <f>IF(('Activity data'!AG20*EF!$H51*EF!$H69)*NtoN2O*kgtoGg=0,"NO",('Activity data'!AG20*EF!$H51*EF!$H69)*NtoN2O*kgtoGg)</f>
        <v>1.7577004464124815</v>
      </c>
      <c r="AH51" s="28">
        <f>IF(('Activity data'!AH20*EF!$H51*EF!$H69)*NtoN2O*kgtoGg=0,"NO",('Activity data'!AH20*EF!$H51*EF!$H69)*NtoN2O*kgtoGg)</f>
        <v>1.7381029676807425</v>
      </c>
      <c r="AI51" s="28">
        <f>IF(('Activity data'!AI20*EF!$H51*EF!H69)*NtoN2O*kgtoGg=0,"NO",('Activity data'!AI20*EF!$H51*EF!H69)*NtoN2O*kgtoGg)</f>
        <v>1.731301250380447</v>
      </c>
      <c r="AJ51" s="28">
        <f>IF(('Activity data'!AJ20*EF!$H51*EF!I69)*NtoN2O*kgtoGg=0,"NO",('Activity data'!AJ20*EF!$H51*EF!I69)*NtoN2O*kgtoGg)</f>
        <v>1.7196441530476676</v>
      </c>
      <c r="AK51" s="28">
        <f>IF(('Activity data'!AK20*EF!$H51*EF!J69)*NtoN2O*kgtoGg=0,"NO",('Activity data'!AK20*EF!$H51*EF!J69)*NtoN2O*kgtoGg)</f>
        <v>1.7034094138072411</v>
      </c>
      <c r="AL51" s="28">
        <f>IF(('Activity data'!AL20*EF!$H51*EF!K69)*NtoN2O*kgtoGg=0,"NO",('Activity data'!AL20*EF!$H51*EF!K69)*NtoN2O*kgtoGg)</f>
        <v>1.423583468206655</v>
      </c>
      <c r="AM51" s="28">
        <f>IF(('Activity data'!AM20*EF!$H51*EF!L69)*NtoN2O*kgtoGg=0,"NO",('Activity data'!AM20*EF!$H51*EF!L69)*NtoN2O*kgtoGg)</f>
        <v>1.4573712807490273</v>
      </c>
      <c r="AN51" s="28">
        <f>IF(('Activity data'!AN20*EF!$H51*EF!M69)*NtoN2O*kgtoGg=0,"NO",('Activity data'!AN20*EF!$H51*EF!M69)*NtoN2O*kgtoGg)</f>
        <v>1.4880200286020555</v>
      </c>
      <c r="AO51" s="28">
        <f>IF(('Activity data'!AO20*EF!$H51*EF!N69)*NtoN2O*kgtoGg=0,"NO",('Activity data'!AO20*EF!$H51*EF!N69)*NtoN2O*kgtoGg)</f>
        <v>1.5187752586158774</v>
      </c>
      <c r="AP51" s="28">
        <f>IF(('Activity data'!AP20*EF!$H51*EF!O69)*NtoN2O*kgtoGg=0,"NO",('Activity data'!AP20*EF!$H51*EF!O69)*NtoN2O*kgtoGg)</f>
        <v>1.5468461567687446</v>
      </c>
      <c r="AQ51" s="28">
        <f>IF(('Activity data'!AQ20*EF!$H51*EF!P69)*NtoN2O*kgtoGg=0,"NO",('Activity data'!AQ20*EF!$H51*EF!P69)*NtoN2O*kgtoGg)</f>
        <v>1.5770741703843583</v>
      </c>
      <c r="AR51" s="28">
        <f>IF(('Activity data'!AR20*EF!$H51*EF!Q69)*NtoN2O*kgtoGg=0,"NO",('Activity data'!AR20*EF!$H51*EF!Q69)*NtoN2O*kgtoGg)</f>
        <v>1.6215472265699964</v>
      </c>
      <c r="AS51" s="28">
        <f>IF(('Activity data'!AS20*EF!$H51*EF!R69)*NtoN2O*kgtoGg=0,"NO",('Activity data'!AS20*EF!$H51*EF!R69)*NtoN2O*kgtoGg)</f>
        <v>1.6646841157388319</v>
      </c>
      <c r="AT51" s="28">
        <f>IF(('Activity data'!AT20*EF!$H51*EF!S69)*NtoN2O*kgtoGg=0,"NO",('Activity data'!AT20*EF!$H51*EF!S69)*NtoN2O*kgtoGg)</f>
        <v>1.710751277332009</v>
      </c>
      <c r="AU51" s="28">
        <f>IF(('Activity data'!AU20*EF!$H51*EF!T69)*NtoN2O*kgtoGg=0,"NO",('Activity data'!AU20*EF!$H51*EF!T69)*NtoN2O*kgtoGg)</f>
        <v>1.7586806032571174</v>
      </c>
      <c r="AV51" s="28">
        <f>IF(('Activity data'!AV20*EF!$H51*EF!U69)*NtoN2O*kgtoGg=0,"NO",('Activity data'!AV20*EF!$H51*EF!U69)*NtoN2O*kgtoGg)</f>
        <v>1.8086951598674166</v>
      </c>
      <c r="AW51" s="28">
        <f>IF(('Activity data'!AW20*EF!$H51*EF!V69)*NtoN2O*kgtoGg=0,"NO",('Activity data'!AW20*EF!$H51*EF!V69)*NtoN2O*kgtoGg)</f>
        <v>1.8763617033062332</v>
      </c>
      <c r="AX51" s="28">
        <f>IF(('Activity data'!AX20*EF!$H51*EF!W69)*NtoN2O*kgtoGg=0,"NO",('Activity data'!AX20*EF!$H51*EF!W69)*NtoN2O*kgtoGg)</f>
        <v>1.9387688333262063</v>
      </c>
      <c r="AY51" s="28">
        <f>IF(('Activity data'!AY20*EF!$H51*EF!X69)*NtoN2O*kgtoGg=0,"NO",('Activity data'!AY20*EF!$H51*EF!X69)*NtoN2O*kgtoGg)</f>
        <v>2.0103719719849344</v>
      </c>
      <c r="AZ51" s="28">
        <f>IF(('Activity data'!AZ20*EF!$H51*EF!Y69)*NtoN2O*kgtoGg=0,"NO",('Activity data'!AZ20*EF!$H51*EF!Y69)*NtoN2O*kgtoGg)</f>
        <v>2.0879577579753921</v>
      </c>
      <c r="BA51" s="28">
        <f>IF(('Activity data'!BA20*EF!$H51*EF!Z69)*NtoN2O*kgtoGg=0,"NO",('Activity data'!BA20*EF!$H51*EF!Z69)*NtoN2O*kgtoGg)</f>
        <v>2.1719051949099981</v>
      </c>
      <c r="BB51" s="28">
        <f>IF(('Activity data'!BB20*EF!$H51*EF!AA69)*NtoN2O*kgtoGg=0,"NO",('Activity data'!BB20*EF!$H51*EF!AA69)*NtoN2O*kgtoGg)</f>
        <v>2.2604215563060368</v>
      </c>
      <c r="BC51" s="28">
        <f>IF(('Activity data'!BC20*EF!$H51*EF!AB69)*NtoN2O*kgtoGg=0,"NO",('Activity data'!BC20*EF!$H51*EF!AB69)*NtoN2O*kgtoGg)</f>
        <v>2.3528666835417966</v>
      </c>
      <c r="BD51" s="28">
        <f>IF(('Activity data'!BD20*EF!$H51*EF!AC69)*NtoN2O*kgtoGg=0,"NO",('Activity data'!BD20*EF!$H51*EF!AC69)*NtoN2O*kgtoGg)</f>
        <v>2.4461063286050932</v>
      </c>
      <c r="BE51" s="28">
        <f>IF(('Activity data'!BE20*EF!$H51*EF!AD69)*NtoN2O*kgtoGg=0,"NO",('Activity data'!BE20*EF!$H51*EF!AD69)*NtoN2O*kgtoGg)</f>
        <v>2.543310796272741</v>
      </c>
      <c r="BF51" s="28">
        <f>IF(('Activity data'!BF20*EF!$H51*EF!AE69)*NtoN2O*kgtoGg=0,"NO",('Activity data'!BF20*EF!$H51*EF!AE69)*NtoN2O*kgtoGg)</f>
        <v>2.6471169740770835</v>
      </c>
      <c r="BG51" s="28">
        <f>IF(('Activity data'!BG20*EF!$H51*EF!AF69)*NtoN2O*kgtoGg=0,"NO",('Activity data'!BG20*EF!$H51*EF!AF69)*NtoN2O*kgtoGg)</f>
        <v>2.7572736803082409</v>
      </c>
      <c r="BH51" s="28">
        <f>IF(('Activity data'!BH20*EF!$H51*EF!AG69)*NtoN2O*kgtoGg=0,"NO",('Activity data'!BH20*EF!$H51*EF!AG69)*NtoN2O*kgtoGg)</f>
        <v>2.8721510444810323</v>
      </c>
      <c r="BI51" s="28">
        <f>IF(('Activity data'!BI20*EF!$H51*EF!AH69)*NtoN2O*kgtoGg=0,"NO",('Activity data'!BI20*EF!$H51*EF!AH69)*NtoN2O*kgtoGg)</f>
        <v>2.9913113864648091</v>
      </c>
      <c r="BJ51" s="28">
        <f>IF(('Activity data'!BJ20*EF!$H51*EF!AI69)*NtoN2O*kgtoGg=0,"NO",('Activity data'!BJ20*EF!$H51*EF!AI69)*NtoN2O*kgtoGg)</f>
        <v>3.1155069057256424</v>
      </c>
      <c r="BK51" s="28">
        <f>IF(('Activity data'!BK20*EF!$H51*EF!AJ69)*NtoN2O*kgtoGg=0,"NO",('Activity data'!BK20*EF!$H51*EF!AJ69)*NtoN2O*kgtoGg)</f>
        <v>3.2478450835510211</v>
      </c>
      <c r="BL51" s="28">
        <f>IF(('Activity data'!BL20*EF!$H51*EF!AK69)*NtoN2O*kgtoGg=0,"NO",('Activity data'!BL20*EF!$H51*EF!AK69)*NtoN2O*kgtoGg)</f>
        <v>3.3889186403975993</v>
      </c>
      <c r="BM51" s="28">
        <f>IF(('Activity data'!BM20*EF!$H51*EF!AL69)*NtoN2O*kgtoGg=0,"NO",('Activity data'!BM20*EF!$H51*EF!AL69)*NtoN2O*kgtoGg)</f>
        <v>3.5366235823337586</v>
      </c>
      <c r="BN51" s="28">
        <f>IF(('Activity data'!BN20*EF!$H51*EF!AM69)*NtoN2O*kgtoGg=0,"NO",('Activity data'!BN20*EF!$H51*EF!AM69)*NtoN2O*kgtoGg)</f>
        <v>3.6850114302376209</v>
      </c>
      <c r="BO51" s="28">
        <f>IF(('Activity data'!BO20*EF!$H51*EF!AN69)*NtoN2O*kgtoGg=0,"NO",('Activity data'!BO20*EF!$H51*EF!AN69)*NtoN2O*kgtoGg)</f>
        <v>3.8407204498540959</v>
      </c>
      <c r="BP51" s="28">
        <f>IF(('Activity data'!BP20*EF!$H51*EF!AO69)*NtoN2O*kgtoGg=0,"NO",('Activity data'!BP20*EF!$H51*EF!AO69)*NtoN2O*kgtoGg)</f>
        <v>4.0042925975138326</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1.3708950771033726E-2</v>
      </c>
      <c r="AE52" s="28">
        <f>IF(('Activity data'!AE21*EF!$H52*EF!$H70)*NtoN2O*kgtoGg=0,"NO",('Activity data'!AE21*EF!$H52*EF!$H70)*NtoN2O*kgtoGg)</f>
        <v>1.4017080797084072E-2</v>
      </c>
      <c r="AF52" s="28">
        <f>IF(('Activity data'!AF21*EF!$H52*EF!$H70)*NtoN2O*kgtoGg=0,"NO",('Activity data'!AF21*EF!$H52*EF!$H70)*NtoN2O*kgtoGg)</f>
        <v>1.4271251988513192E-2</v>
      </c>
      <c r="AG52" s="28">
        <f>IF(('Activity data'!AG21*EF!$H52*EF!$H70)*NtoN2O*kgtoGg=0,"NO",('Activity data'!AG21*EF!$H52*EF!$H70)*NtoN2O*kgtoGg)</f>
        <v>1.4467328735470195E-2</v>
      </c>
      <c r="AH52" s="28">
        <f>IF(('Activity data'!AH21*EF!$H52*EF!$H70)*NtoN2O*kgtoGg=0,"NO",('Activity data'!AH21*EF!$H52*EF!$H70)*NtoN2O*kgtoGg)</f>
        <v>1.461659181617201E-2</v>
      </c>
      <c r="AI52" s="28">
        <f>IF(('Activity data'!AI21*EF!$H52*EF!H70)*NtoN2O*kgtoGg=0,"NO",('Activity data'!AI21*EF!$H52*EF!H70)*NtoN2O*kgtoGg)</f>
        <v>1.4810721675961648E-2</v>
      </c>
      <c r="AJ52" s="28">
        <f>IF(('Activity data'!AJ21*EF!$H52*EF!I70)*NtoN2O*kgtoGg=0,"NO",('Activity data'!AJ21*EF!$H52*EF!I70)*NtoN2O*kgtoGg)</f>
        <v>1.4988471493682109E-2</v>
      </c>
      <c r="AK52" s="28">
        <f>IF(('Activity data'!AK21*EF!$H52*EF!J70)*NtoN2O*kgtoGg=0,"NO",('Activity data'!AK21*EF!$H52*EF!J70)*NtoN2O*kgtoGg)</f>
        <v>1.5151004399193008E-2</v>
      </c>
      <c r="AL52" s="28">
        <f>IF(('Activity data'!AL21*EF!$H52*EF!K70)*NtoN2O*kgtoGg=0,"NO",('Activity data'!AL21*EF!$H52*EF!K70)*NtoN2O*kgtoGg)</f>
        <v>1.4412687935186469E-2</v>
      </c>
      <c r="AM52" s="28">
        <f>IF(('Activity data'!AM21*EF!$H52*EF!L70)*NtoN2O*kgtoGg=0,"NO",('Activity data'!AM21*EF!$H52*EF!L70)*NtoN2O*kgtoGg)</f>
        <v>1.4691935934024744E-2</v>
      </c>
      <c r="AN52" s="28">
        <f>IF(('Activity data'!AN21*EF!$H52*EF!M70)*NtoN2O*kgtoGg=0,"NO",('Activity data'!AN21*EF!$H52*EF!M70)*NtoN2O*kgtoGg)</f>
        <v>1.4962439130816487E-2</v>
      </c>
      <c r="AO52" s="28">
        <f>IF(('Activity data'!AO21*EF!$H52*EF!N70)*NtoN2O*kgtoGg=0,"NO",('Activity data'!AO21*EF!$H52*EF!N70)*NtoN2O*kgtoGg)</f>
        <v>1.5235660047903884E-2</v>
      </c>
      <c r="AP52" s="28">
        <f>IF(('Activity data'!AP21*EF!$H52*EF!O70)*NtoN2O*kgtoGg=0,"NO",('Activity data'!AP21*EF!$H52*EF!O70)*NtoN2O*kgtoGg)</f>
        <v>1.5501575231205567E-2</v>
      </c>
      <c r="AQ52" s="28">
        <f>IF(('Activity data'!AQ21*EF!$H52*EF!P70)*NtoN2O*kgtoGg=0,"NO",('Activity data'!AQ21*EF!$H52*EF!P70)*NtoN2O*kgtoGg)</f>
        <v>1.5777214764633812E-2</v>
      </c>
      <c r="AR52" s="28">
        <f>IF(('Activity data'!AR21*EF!$H52*EF!Q70)*NtoN2O*kgtoGg=0,"NO",('Activity data'!AR21*EF!$H52*EF!Q70)*NtoN2O*kgtoGg)</f>
        <v>1.6087772905159479E-2</v>
      </c>
      <c r="AS52" s="28">
        <f>IF(('Activity data'!AS21*EF!$H52*EF!R70)*NtoN2O*kgtoGg=0,"NO",('Activity data'!AS21*EF!$H52*EF!R70)*NtoN2O*kgtoGg)</f>
        <v>1.6396246484819636E-2</v>
      </c>
      <c r="AT52" s="28">
        <f>IF(('Activity data'!AT21*EF!$H52*EF!S70)*NtoN2O*kgtoGg=0,"NO",('Activity data'!AT21*EF!$H52*EF!S70)*NtoN2O*kgtoGg)</f>
        <v>1.6717699774780471E-2</v>
      </c>
      <c r="AU52" s="28">
        <f>IF(('Activity data'!AU21*EF!$H52*EF!T70)*NtoN2O*kgtoGg=0,"NO",('Activity data'!AU21*EF!$H52*EF!T70)*NtoN2O*kgtoGg)</f>
        <v>1.7048774135137307E-2</v>
      </c>
      <c r="AV52" s="28">
        <f>IF(('Activity data'!AV21*EF!$H52*EF!U70)*NtoN2O*kgtoGg=0,"NO",('Activity data'!AV21*EF!$H52*EF!U70)*NtoN2O*kgtoGg)</f>
        <v>1.7390238887570224E-2</v>
      </c>
      <c r="AW52" s="28">
        <f>IF(('Activity data'!AW21*EF!$H52*EF!V70)*NtoN2O*kgtoGg=0,"NO",('Activity data'!AW21*EF!$H52*EF!V70)*NtoN2O*kgtoGg)</f>
        <v>1.7785033914458192E-2</v>
      </c>
      <c r="AX52" s="28">
        <f>IF(('Activity data'!AX21*EF!$H52*EF!W70)*NtoN2O*kgtoGg=0,"NO",('Activity data'!AX21*EF!$H52*EF!W70)*NtoN2O*kgtoGg)</f>
        <v>1.8163584200508405E-2</v>
      </c>
      <c r="AY52" s="28">
        <f>IF(('Activity data'!AY21*EF!$H52*EF!X70)*NtoN2O*kgtoGg=0,"NO",('Activity data'!AY21*EF!$H52*EF!X70)*NtoN2O*kgtoGg)</f>
        <v>1.8579719681084021E-2</v>
      </c>
      <c r="AZ52" s="28">
        <f>IF(('Activity data'!AZ21*EF!$H52*EF!Y70)*NtoN2O*kgtoGg=0,"NO",('Activity data'!AZ21*EF!$H52*EF!Y70)*NtoN2O*kgtoGg)</f>
        <v>1.9022231633469666E-2</v>
      </c>
      <c r="BA52" s="28">
        <f>IF(('Activity data'!BA21*EF!$H52*EF!Z70)*NtoN2O*kgtoGg=0,"NO",('Activity data'!BA21*EF!$H52*EF!Z70)*NtoN2O*kgtoGg)</f>
        <v>1.9492588716662616E-2</v>
      </c>
      <c r="BB52" s="28">
        <f>IF(('Activity data'!BB21*EF!$H52*EF!AA70)*NtoN2O*kgtoGg=0,"NO",('Activity data'!BB21*EF!$H52*EF!AA70)*NtoN2O*kgtoGg)</f>
        <v>1.9969954574712751E-2</v>
      </c>
      <c r="BC52" s="28">
        <f>IF(('Activity data'!BC21*EF!$H52*EF!AB70)*NtoN2O*kgtoGg=0,"NO",('Activity data'!BC21*EF!$H52*EF!AB70)*NtoN2O*kgtoGg)</f>
        <v>2.0466297363898708E-2</v>
      </c>
      <c r="BD52" s="28">
        <f>IF(('Activity data'!BD21*EF!$H52*EF!AC70)*NtoN2O*kgtoGg=0,"NO",('Activity data'!BD21*EF!$H52*EF!AC70)*NtoN2O*kgtoGg)</f>
        <v>2.0970020758378945E-2</v>
      </c>
      <c r="BE52" s="28">
        <f>IF(('Activity data'!BE21*EF!$H52*EF!AD70)*NtoN2O*kgtoGg=0,"NO",('Activity data'!BE21*EF!$H52*EF!AD70)*NtoN2O*kgtoGg)</f>
        <v>2.1493142833935379E-2</v>
      </c>
      <c r="BF52" s="28">
        <f>IF(('Activity data'!BF21*EF!$H52*EF!AE70)*NtoN2O*kgtoGg=0,"NO",('Activity data'!BF21*EF!$H52*EF!AE70)*NtoN2O*kgtoGg)</f>
        <v>2.2046214961651087E-2</v>
      </c>
      <c r="BG52" s="28">
        <f>IF(('Activity data'!BG21*EF!$H52*EF!AF70)*NtoN2O*kgtoGg=0,"NO",('Activity data'!BG21*EF!$H52*EF!AF70)*NtoN2O*kgtoGg)</f>
        <v>2.2615140826800797E-2</v>
      </c>
      <c r="BH52" s="28">
        <f>IF(('Activity data'!BH21*EF!$H52*EF!AG70)*NtoN2O*kgtoGg=0,"NO",('Activity data'!BH21*EF!$H52*EF!AG70)*NtoN2O*kgtoGg)</f>
        <v>2.3207110845814807E-2</v>
      </c>
      <c r="BI52" s="28">
        <f>IF(('Activity data'!BI21*EF!$H52*EF!AH70)*NtoN2O*kgtoGg=0,"NO",('Activity data'!BI21*EF!$H52*EF!AH70)*NtoN2O*kgtoGg)</f>
        <v>2.3820796140866674E-2</v>
      </c>
      <c r="BJ52" s="28">
        <f>IF(('Activity data'!BJ21*EF!$H52*EF!AI70)*NtoN2O*kgtoGg=0,"NO",('Activity data'!BJ21*EF!$H52*EF!AI70)*NtoN2O*kgtoGg)</f>
        <v>2.4459244761470447E-2</v>
      </c>
      <c r="BK52" s="28">
        <f>IF(('Activity data'!BK21*EF!$H52*EF!AJ70)*NtoN2O*kgtoGg=0,"NO",('Activity data'!BK21*EF!$H52*EF!AJ70)*NtoN2O*kgtoGg)</f>
        <v>2.5135572638934678E-2</v>
      </c>
      <c r="BL52" s="28">
        <f>IF(('Activity data'!BL21*EF!$H52*EF!AK70)*NtoN2O*kgtoGg=0,"NO",('Activity data'!BL21*EF!$H52*EF!AK70)*NtoN2O*kgtoGg)</f>
        <v>2.5837909567308647E-2</v>
      </c>
      <c r="BM52" s="28">
        <f>IF(('Activity data'!BM21*EF!$H52*EF!AL70)*NtoN2O*kgtoGg=0,"NO",('Activity data'!BM21*EF!$H52*EF!AL70)*NtoN2O*kgtoGg)</f>
        <v>2.6572692060113097E-2</v>
      </c>
      <c r="BN52" s="28">
        <f>IF(('Activity data'!BN21*EF!$H52*EF!AM70)*NtoN2O*kgtoGg=0,"NO",('Activity data'!BN21*EF!$H52*EF!AM70)*NtoN2O*kgtoGg)</f>
        <v>2.7315765191099333E-2</v>
      </c>
      <c r="BO52" s="28">
        <f>IF(('Activity data'!BO21*EF!$H52*EF!AN70)*NtoN2O*kgtoGg=0,"NO",('Activity data'!BO21*EF!$H52*EF!AN70)*NtoN2O*kgtoGg)</f>
        <v>2.8094190211436294E-2</v>
      </c>
      <c r="BP52" s="28">
        <f>IF(('Activity data'!BP21*EF!$H52*EF!AO70)*NtoN2O*kgtoGg=0,"NO",('Activity data'!BP21*EF!$H52*EF!AO70)*NtoN2O*kgtoGg)</f>
        <v>2.8910917694540524E-2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7.143463174515359E-2</v>
      </c>
      <c r="AE53" s="28">
        <f>IF(('Activity data'!AE22*EF!$H53*EF!$H71)*NtoN2O*kgtoGg=0,"NO",('Activity data'!AE22*EF!$H53*EF!$H71)*NtoN2O*kgtoGg)</f>
        <v>7.2809434169137807E-2</v>
      </c>
      <c r="AF53" s="28">
        <f>IF(('Activity data'!AF22*EF!$H53*EF!$H71)*NtoN2O*kgtoGg=0,"NO",('Activity data'!AF22*EF!$H53*EF!$H71)*NtoN2O*kgtoGg)</f>
        <v>7.342087330324984E-2</v>
      </c>
      <c r="AG53" s="28">
        <f>IF(('Activity data'!AG22*EF!$H53*EF!$H71)*NtoN2O*kgtoGg=0,"NO",('Activity data'!AG22*EF!$H53*EF!$H71)*NtoN2O*kgtoGg)</f>
        <v>7.3237518600520135E-2</v>
      </c>
      <c r="AH53" s="28">
        <f>IF(('Activity data'!AH22*EF!$H53*EF!$H71)*NtoN2O*kgtoGg=0,"NO",('Activity data'!AH22*EF!$H53*EF!$H71)*NtoN2O*kgtoGg)</f>
        <v>7.2420956986697663E-2</v>
      </c>
      <c r="AI53" s="28">
        <f>IF(('Activity data'!AI22*EF!$H53*EF!H71)*NtoN2O*kgtoGg=0,"NO",('Activity data'!AI22*EF!$H53*EF!H71)*NtoN2O*kgtoGg)</f>
        <v>7.2137552099185348E-2</v>
      </c>
      <c r="AJ53" s="28">
        <f>IF(('Activity data'!AJ22*EF!$H53*EF!I71)*NtoN2O*kgtoGg=0,"NO",('Activity data'!AJ22*EF!$H53*EF!I71)*NtoN2O*kgtoGg)</f>
        <v>7.1651839710319562E-2</v>
      </c>
      <c r="AK53" s="28">
        <f>IF(('Activity data'!AK22*EF!$H53*EF!J71)*NtoN2O*kgtoGg=0,"NO",('Activity data'!AK22*EF!$H53*EF!J71)*NtoN2O*kgtoGg)</f>
        <v>7.097539224196843E-2</v>
      </c>
      <c r="AL53" s="28">
        <f>IF(('Activity data'!AL22*EF!$H53*EF!K71)*NtoN2O*kgtoGg=0,"NO",('Activity data'!AL22*EF!$H53*EF!K71)*NtoN2O*kgtoGg)</f>
        <v>5.9315977841944E-2</v>
      </c>
      <c r="AM53" s="28">
        <f>IF(('Activity data'!AM22*EF!$H53*EF!L71)*NtoN2O*kgtoGg=0,"NO",('Activity data'!AM22*EF!$H53*EF!L71)*NtoN2O*kgtoGg)</f>
        <v>6.0723803364542861E-2</v>
      </c>
      <c r="AN53" s="28">
        <f>IF(('Activity data'!AN22*EF!$H53*EF!M71)*NtoN2O*kgtoGg=0,"NO",('Activity data'!AN22*EF!$H53*EF!M71)*NtoN2O*kgtoGg)</f>
        <v>6.2000834525085688E-2</v>
      </c>
      <c r="AO53" s="28">
        <f>IF(('Activity data'!AO22*EF!$H53*EF!N71)*NtoN2O*kgtoGg=0,"NO",('Activity data'!AO22*EF!$H53*EF!N71)*NtoN2O*kgtoGg)</f>
        <v>6.3282302442328284E-2</v>
      </c>
      <c r="AP53" s="28">
        <f>IF(('Activity data'!AP22*EF!$H53*EF!O71)*NtoN2O*kgtoGg=0,"NO",('Activity data'!AP22*EF!$H53*EF!O71)*NtoN2O*kgtoGg)</f>
        <v>6.4451923198697747E-2</v>
      </c>
      <c r="AQ53" s="28">
        <f>IF(('Activity data'!AQ22*EF!$H53*EF!P71)*NtoN2O*kgtoGg=0,"NO",('Activity data'!AQ22*EF!$H53*EF!P71)*NtoN2O*kgtoGg)</f>
        <v>6.5711423766014992E-2</v>
      </c>
      <c r="AR53" s="28">
        <f>IF(('Activity data'!AR22*EF!$H53*EF!Q71)*NtoN2O*kgtoGg=0,"NO",('Activity data'!AR22*EF!$H53*EF!Q71)*NtoN2O*kgtoGg)</f>
        <v>6.7564467773749914E-2</v>
      </c>
      <c r="AS53" s="28">
        <f>IF(('Activity data'!AS22*EF!$H53*EF!R71)*NtoN2O*kgtoGg=0,"NO",('Activity data'!AS22*EF!$H53*EF!R71)*NtoN2O*kgtoGg)</f>
        <v>6.9361838155784727E-2</v>
      </c>
      <c r="AT53" s="28">
        <f>IF(('Activity data'!AT22*EF!$H53*EF!S71)*NtoN2O*kgtoGg=0,"NO",('Activity data'!AT22*EF!$H53*EF!S71)*NtoN2O*kgtoGg)</f>
        <v>7.1281303222167108E-2</v>
      </c>
      <c r="AU53" s="28">
        <f>IF(('Activity data'!AU22*EF!$H53*EF!T71)*NtoN2O*kgtoGg=0,"NO",('Activity data'!AU22*EF!$H53*EF!T71)*NtoN2O*kgtoGg)</f>
        <v>7.3278358469046651E-2</v>
      </c>
      <c r="AV53" s="28">
        <f>IF(('Activity data'!AV22*EF!$H53*EF!U71)*NtoN2O*kgtoGg=0,"NO",('Activity data'!AV22*EF!$H53*EF!U71)*NtoN2O*kgtoGg)</f>
        <v>7.536229832780908E-2</v>
      </c>
      <c r="AW53" s="28">
        <f>IF(('Activity data'!AW22*EF!$H53*EF!V71)*NtoN2O*kgtoGg=0,"NO",('Activity data'!AW22*EF!$H53*EF!V71)*NtoN2O*kgtoGg)</f>
        <v>7.8181737637759804E-2</v>
      </c>
      <c r="AX53" s="28">
        <f>IF(('Activity data'!AX22*EF!$H53*EF!W71)*NtoN2O*kgtoGg=0,"NO",('Activity data'!AX22*EF!$H53*EF!W71)*NtoN2O*kgtoGg)</f>
        <v>8.0782034721925342E-2</v>
      </c>
      <c r="AY53" s="28">
        <f>IF(('Activity data'!AY22*EF!$H53*EF!X71)*NtoN2O*kgtoGg=0,"NO",('Activity data'!AY22*EF!$H53*EF!X71)*NtoN2O*kgtoGg)</f>
        <v>8.3765498832705676E-2</v>
      </c>
      <c r="AZ53" s="28">
        <f>IF(('Activity data'!AZ22*EF!$H53*EF!Y71)*NtoN2O*kgtoGg=0,"NO",('Activity data'!AZ22*EF!$H53*EF!Y71)*NtoN2O*kgtoGg)</f>
        <v>8.6998239915641429E-2</v>
      </c>
      <c r="BA53" s="28">
        <f>IF(('Activity data'!BA22*EF!$H53*EF!Z71)*NtoN2O*kgtoGg=0,"NO",('Activity data'!BA22*EF!$H53*EF!Z71)*NtoN2O*kgtoGg)</f>
        <v>9.0496049787916658E-2</v>
      </c>
      <c r="BB53" s="28">
        <f>IF(('Activity data'!BB22*EF!$H53*EF!AA71)*NtoN2O*kgtoGg=0,"NO",('Activity data'!BB22*EF!$H53*EF!AA71)*NtoN2O*kgtoGg)</f>
        <v>9.4184231512751626E-2</v>
      </c>
      <c r="BC53" s="28">
        <f>IF(('Activity data'!BC22*EF!$H53*EF!AB71)*NtoN2O*kgtoGg=0,"NO",('Activity data'!BC22*EF!$H53*EF!AB71)*NtoN2O*kgtoGg)</f>
        <v>9.80361118142416E-2</v>
      </c>
      <c r="BD53" s="28">
        <f>IF(('Activity data'!BD22*EF!$H53*EF!AC71)*NtoN2O*kgtoGg=0,"NO",('Activity data'!BD22*EF!$H53*EF!AC71)*NtoN2O*kgtoGg)</f>
        <v>0.10192109702521232</v>
      </c>
      <c r="BE53" s="28">
        <f>IF(('Activity data'!BE22*EF!$H53*EF!AD71)*NtoN2O*kgtoGg=0,"NO",('Activity data'!BE22*EF!$H53*EF!AD71)*NtoN2O*kgtoGg)</f>
        <v>0.10597128317803098</v>
      </c>
      <c r="BF53" s="28">
        <f>IF(('Activity data'!BF22*EF!$H53*EF!AE71)*NtoN2O*kgtoGg=0,"NO",('Activity data'!BF22*EF!$H53*EF!AE71)*NtoN2O*kgtoGg)</f>
        <v>0.11029654058654526</v>
      </c>
      <c r="BG53" s="28">
        <f>IF(('Activity data'!BG22*EF!$H53*EF!AF71)*NtoN2O*kgtoGg=0,"NO",('Activity data'!BG22*EF!$H53*EF!AF71)*NtoN2O*kgtoGg)</f>
        <v>0.11488640334617681</v>
      </c>
      <c r="BH53" s="28">
        <f>IF(('Activity data'!BH22*EF!$H53*EF!AG71)*NtoN2O*kgtoGg=0,"NO",('Activity data'!BH22*EF!$H53*EF!AG71)*NtoN2O*kgtoGg)</f>
        <v>0.1196729601867098</v>
      </c>
      <c r="BI53" s="28">
        <f>IF(('Activity data'!BI22*EF!$H53*EF!AH71)*NtoN2O*kgtoGg=0,"NO",('Activity data'!BI22*EF!$H53*EF!AH71)*NtoN2O*kgtoGg)</f>
        <v>0.12463797443603383</v>
      </c>
      <c r="BJ53" s="28">
        <f>IF(('Activity data'!BJ22*EF!$H53*EF!AI71)*NtoN2O*kgtoGg=0,"NO",('Activity data'!BJ22*EF!$H53*EF!AI71)*NtoN2O*kgtoGg)</f>
        <v>0.12981278773856852</v>
      </c>
      <c r="BK53" s="28">
        <f>IF(('Activity data'!BK22*EF!$H53*EF!AJ71)*NtoN2O*kgtoGg=0,"NO",('Activity data'!BK22*EF!$H53*EF!AJ71)*NtoN2O*kgtoGg)</f>
        <v>0.13532687848129268</v>
      </c>
      <c r="BL53" s="28">
        <f>IF(('Activity data'!BL22*EF!$H53*EF!AK71)*NtoN2O*kgtoGg=0,"NO",('Activity data'!BL22*EF!$H53*EF!AK71)*NtoN2O*kgtoGg)</f>
        <v>0.14120494334990008</v>
      </c>
      <c r="BM53" s="28">
        <f>IF(('Activity data'!BM22*EF!$H53*EF!AL71)*NtoN2O*kgtoGg=0,"NO",('Activity data'!BM22*EF!$H53*EF!AL71)*NtoN2O*kgtoGg)</f>
        <v>0.14735931593057347</v>
      </c>
      <c r="BN53" s="28">
        <f>IF(('Activity data'!BN22*EF!$H53*EF!AM71)*NtoN2O*kgtoGg=0,"NO",('Activity data'!BN22*EF!$H53*EF!AM71)*NtoN2O*kgtoGg)</f>
        <v>0.15354214292656773</v>
      </c>
      <c r="BO53" s="28">
        <f>IF(('Activity data'!BO22*EF!$H53*EF!AN71)*NtoN2O*kgtoGg=0,"NO",('Activity data'!BO22*EF!$H53*EF!AN71)*NtoN2O*kgtoGg)</f>
        <v>0.16003001874392084</v>
      </c>
      <c r="BP53" s="28">
        <f>IF(('Activity data'!BP22*EF!$H53*EF!AO71)*NtoN2O*kgtoGg=0,"NO",('Activity data'!BP22*EF!$H53*EF!AO71)*NtoN2O*kgtoGg)</f>
        <v>0.16684552489640989</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1.2584181156476</v>
      </c>
      <c r="AE54" s="22">
        <f>INDEX('Activity data'!AE$24:AE$39,MATCH(Emissions!$D54,'Activity data'!$D$24:$D$39,0))*INDEX(EF!$H$84:$H$99,MATCH(Emissions!$D54,EF!$D$84:$D$99,0))*INDEX(EF!$H$100:$H$115,MATCH(Emissions!$D54,EF!$D$100:$D$115,0))*INDEX(EF!$H$116:$H$131,MATCH(Emissions!$D54,EF!$D$116:$D$131,0))*kgtoGg</f>
        <v>1.2613535159245046</v>
      </c>
      <c r="AF54" s="22">
        <f>INDEX('Activity data'!AF$24:AF$39,MATCH(Emissions!$D54,'Activity data'!$D$24:$D$39,0))*INDEX(EF!$H$84:$H$99,MATCH(Emissions!$D54,EF!$D$84:$D$99,0))*INDEX(EF!$H$100:$H$115,MATCH(Emissions!$D54,EF!$D$100:$D$115,0))*INDEX(EF!$H$116:$H$131,MATCH(Emissions!$D54,EF!$D$116:$D$131,0))*kgtoGg</f>
        <v>1.2642889162014095</v>
      </c>
      <c r="AG54" s="22">
        <f>INDEX('Activity data'!AG$24:AG$39,MATCH(Emissions!$D54,'Activity data'!$D$24:$D$39,0))*INDEX(EF!$H$84:$H$99,MATCH(Emissions!$D54,EF!$D$84:$D$99,0))*INDEX(EF!$H$100:$H$115,MATCH(Emissions!$D54,EF!$D$100:$D$115,0))*INDEX(EF!$H$116:$H$131,MATCH(Emissions!$D54,EF!$D$116:$D$131,0))*kgtoGg</f>
        <v>1.2631235739539579</v>
      </c>
      <c r="AH54" s="22">
        <f>INDEX('Activity data'!AH$24:AH$39,MATCH(Emissions!$D54,'Activity data'!$D$24:$D$39,0))*INDEX(EF!$H$84:$H$99,MATCH(Emissions!$D54,EF!$D$84:$D$99,0))*INDEX(EF!$H$100:$H$115,MATCH(Emissions!$D54,EF!$D$100:$D$115,0))*INDEX(EF!$H$116:$H$131,MATCH(Emissions!$D54,EF!$D$116:$D$131,0))*kgtoGg</f>
        <v>1.2619582317065066</v>
      </c>
      <c r="AI54" s="22">
        <f>INDEX('Activity data'!AI$24:AI$39,MATCH(Emissions!$D54,'Activity data'!$D$24:$D$39,0))*INDEX(EF!$H$84:$H$99,MATCH(Emissions!$D54,EF!$D$84:$D$99,0))*INDEX(EF!$H$100:$H$115,MATCH(Emissions!$D54,EF!$D$100:$D$115,0))*INDEX(EF!$H$116:$H$131,MATCH(Emissions!$D54,EF!$D$116:$D$131,0))*kgtoGg</f>
        <v>1.2607928894590545</v>
      </c>
      <c r="AJ54" s="22">
        <f>INDEX('Activity data'!AJ$24:AJ$39,MATCH(Emissions!$D54,'Activity data'!$D$24:$D$39,0))*INDEX(EF!$H$84:$H$99,MATCH(Emissions!$D54,EF!$D$84:$D$99,0))*INDEX(EF!$H$100:$H$115,MATCH(Emissions!$D54,EF!$D$100:$D$115,0))*INDEX(EF!$H$116:$H$131,MATCH(Emissions!$D54,EF!$D$116:$D$131,0))*kgtoGg</f>
        <v>1.2596275472116032</v>
      </c>
      <c r="AK54" s="22">
        <f>INDEX('Activity data'!AK$24:AK$39,MATCH(Emissions!$D54,'Activity data'!$D$24:$D$39,0))*INDEX(EF!$H$84:$H$99,MATCH(Emissions!$D54,EF!$D$84:$D$99,0))*INDEX(EF!$H$100:$H$115,MATCH(Emissions!$D54,EF!$D$100:$D$115,0))*INDEX(EF!$H$116:$H$131,MATCH(Emissions!$D54,EF!$D$116:$D$131,0))*kgtoGg</f>
        <v>1.2584441912971558</v>
      </c>
      <c r="AL54" s="22">
        <f>INDEX('Activity data'!AL$24:AL$39,MATCH(Emissions!$D54,'Activity data'!$D$24:$D$39,0))*INDEX(EF!$H$84:$H$99,MATCH(Emissions!$D54,EF!$D$84:$D$99,0))*INDEX(EF!$H$100:$H$115,MATCH(Emissions!$D54,EF!$D$100:$D$115,0))*INDEX(EF!$H$116:$H$131,MATCH(Emissions!$D54,EF!$D$116:$D$131,0))*kgtoGg</f>
        <v>1.2572608353827084</v>
      </c>
      <c r="AM54" s="22">
        <f>INDEX('Activity data'!AM$24:AM$39,MATCH(Emissions!$D54,'Activity data'!$D$24:$D$39,0))*INDEX(EF!$H$84:$H$99,MATCH(Emissions!$D54,EF!$D$84:$D$99,0))*INDEX(EF!$H$100:$H$115,MATCH(Emissions!$D54,EF!$D$100:$D$115,0))*INDEX(EF!$H$116:$H$131,MATCH(Emissions!$D54,EF!$D$116:$D$131,0))*kgtoGg</f>
        <v>1.256077479468261</v>
      </c>
      <c r="AN54" s="22">
        <f>INDEX('Activity data'!AN$24:AN$39,MATCH(Emissions!$D54,'Activity data'!$D$24:$D$39,0))*INDEX(EF!$H$84:$H$99,MATCH(Emissions!$D54,EF!$D$84:$D$99,0))*INDEX(EF!$H$100:$H$115,MATCH(Emissions!$D54,EF!$D$100:$D$115,0))*INDEX(EF!$H$116:$H$131,MATCH(Emissions!$D54,EF!$D$116:$D$131,0))*kgtoGg</f>
        <v>1.2548941235538131</v>
      </c>
      <c r="AO54" s="22">
        <f>INDEX('Activity data'!AO$24:AO$39,MATCH(Emissions!$D54,'Activity data'!$D$24:$D$39,0))*INDEX(EF!$H$84:$H$99,MATCH(Emissions!$D54,EF!$D$84:$D$99,0))*INDEX(EF!$H$100:$H$115,MATCH(Emissions!$D54,EF!$D$100:$D$115,0))*INDEX(EF!$H$116:$H$131,MATCH(Emissions!$D54,EF!$D$116:$D$131,0))*kgtoGg</f>
        <v>1.253710767639366</v>
      </c>
      <c r="AP54" s="22">
        <f>INDEX('Activity data'!AP$24:AP$39,MATCH(Emissions!$D54,'Activity data'!$D$24:$D$39,0))*INDEX(EF!$H$84:$H$99,MATCH(Emissions!$D54,EF!$D$84:$D$99,0))*INDEX(EF!$H$100:$H$115,MATCH(Emissions!$D54,EF!$D$100:$D$115,0))*INDEX(EF!$H$116:$H$131,MATCH(Emissions!$D54,EF!$D$116:$D$131,0))*kgtoGg</f>
        <v>1.2525274117249183</v>
      </c>
      <c r="AQ54" s="22">
        <f>INDEX('Activity data'!AQ$24:AQ$39,MATCH(Emissions!$D54,'Activity data'!$D$24:$D$39,0))*INDEX(EF!$H$84:$H$99,MATCH(Emissions!$D54,EF!$D$84:$D$99,0))*INDEX(EF!$H$100:$H$115,MATCH(Emissions!$D54,EF!$D$100:$D$115,0))*INDEX(EF!$H$116:$H$131,MATCH(Emissions!$D54,EF!$D$116:$D$131,0))*kgtoGg</f>
        <v>1.2513440558104707</v>
      </c>
      <c r="AR54" s="22">
        <f>INDEX('Activity data'!AR$24:AR$39,MATCH(Emissions!$D54,'Activity data'!$D$24:$D$39,0))*INDEX(EF!$H$84:$H$99,MATCH(Emissions!$D54,EF!$D$84:$D$99,0))*INDEX(EF!$H$100:$H$115,MATCH(Emissions!$D54,EF!$D$100:$D$115,0))*INDEX(EF!$H$116:$H$131,MATCH(Emissions!$D54,EF!$D$116:$D$131,0))*kgtoGg</f>
        <v>1.2501606998960235</v>
      </c>
      <c r="AS54" s="22">
        <f>INDEX('Activity data'!AS$24:AS$39,MATCH(Emissions!$D54,'Activity data'!$D$24:$D$39,0))*INDEX(EF!$H$84:$H$99,MATCH(Emissions!$D54,EF!$D$84:$D$99,0))*INDEX(EF!$H$100:$H$115,MATCH(Emissions!$D54,EF!$D$100:$D$115,0))*INDEX(EF!$H$116:$H$131,MATCH(Emissions!$D54,EF!$D$116:$D$131,0))*kgtoGg</f>
        <v>1.2489773439815761</v>
      </c>
      <c r="AT54" s="22">
        <f>INDEX('Activity data'!AT$24:AT$39,MATCH(Emissions!$D54,'Activity data'!$D$24:$D$39,0))*INDEX(EF!$H$84:$H$99,MATCH(Emissions!$D54,EF!$D$84:$D$99,0))*INDEX(EF!$H$100:$H$115,MATCH(Emissions!$D54,EF!$D$100:$D$115,0))*INDEX(EF!$H$116:$H$131,MATCH(Emissions!$D54,EF!$D$116:$D$131,0))*kgtoGg</f>
        <v>1.2477939880671285</v>
      </c>
      <c r="AU54" s="22">
        <f>INDEX('Activity data'!AU$24:AU$39,MATCH(Emissions!$D54,'Activity data'!$D$24:$D$39,0))*INDEX(EF!$H$84:$H$99,MATCH(Emissions!$D54,EF!$D$84:$D$99,0))*INDEX(EF!$H$100:$H$115,MATCH(Emissions!$D54,EF!$D$100:$D$115,0))*INDEX(EF!$H$116:$H$131,MATCH(Emissions!$D54,EF!$D$116:$D$131,0))*kgtoGg</f>
        <v>1.2466106321526804</v>
      </c>
      <c r="AV54" s="22">
        <f>INDEX('Activity data'!AV$24:AV$39,MATCH(Emissions!$D54,'Activity data'!$D$24:$D$39,0))*INDEX(EF!$H$84:$H$99,MATCH(Emissions!$D54,EF!$D$84:$D$99,0))*INDEX(EF!$H$100:$H$115,MATCH(Emissions!$D54,EF!$D$100:$D$115,0))*INDEX(EF!$H$116:$H$131,MATCH(Emissions!$D54,EF!$D$116:$D$131,0))*kgtoGg</f>
        <v>1.245427276238233</v>
      </c>
      <c r="AW54" s="22">
        <f>INDEX('Activity data'!AW$24:AW$39,MATCH(Emissions!$D54,'Activity data'!$D$24:$D$39,0))*INDEX(EF!$H$84:$H$99,MATCH(Emissions!$D54,EF!$D$84:$D$99,0))*INDEX(EF!$H$100:$H$115,MATCH(Emissions!$D54,EF!$D$100:$D$115,0))*INDEX(EF!$H$116:$H$131,MATCH(Emissions!$D54,EF!$D$116:$D$131,0))*kgtoGg</f>
        <v>1.2442439203237858</v>
      </c>
      <c r="AX54" s="22">
        <f>INDEX('Activity data'!AX$24:AX$39,MATCH(Emissions!$D54,'Activity data'!$D$24:$D$39,0))*INDEX(EF!$H$84:$H$99,MATCH(Emissions!$D54,EF!$D$84:$D$99,0))*INDEX(EF!$H$100:$H$115,MATCH(Emissions!$D54,EF!$D$100:$D$115,0))*INDEX(EF!$H$116:$H$131,MATCH(Emissions!$D54,EF!$D$116:$D$131,0))*kgtoGg</f>
        <v>1.2430605644093387</v>
      </c>
      <c r="AY54" s="22">
        <f>INDEX('Activity data'!AY$24:AY$39,MATCH(Emissions!$D54,'Activity data'!$D$24:$D$39,0))*INDEX(EF!$H$84:$H$99,MATCH(Emissions!$D54,EF!$D$84:$D$99,0))*INDEX(EF!$H$100:$H$115,MATCH(Emissions!$D54,EF!$D$100:$D$115,0))*INDEX(EF!$H$116:$H$131,MATCH(Emissions!$D54,EF!$D$116:$D$131,0))*kgtoGg</f>
        <v>1.2418772084948906</v>
      </c>
      <c r="AZ54" s="22">
        <f>INDEX('Activity data'!AZ$24:AZ$39,MATCH(Emissions!$D54,'Activity data'!$D$24:$D$39,0))*INDEX(EF!$H$84:$H$99,MATCH(Emissions!$D54,EF!$D$84:$D$99,0))*INDEX(EF!$H$100:$H$115,MATCH(Emissions!$D54,EF!$D$100:$D$115,0))*INDEX(EF!$H$116:$H$131,MATCH(Emissions!$D54,EF!$D$116:$D$131,0))*kgtoGg</f>
        <v>1.2406938525804434</v>
      </c>
      <c r="BA54" s="22">
        <f>INDEX('Activity data'!BA$24:BA$39,MATCH(Emissions!$D54,'Activity data'!$D$24:$D$39,0))*INDEX(EF!$H$84:$H$99,MATCH(Emissions!$D54,EF!$D$84:$D$99,0))*INDEX(EF!$H$100:$H$115,MATCH(Emissions!$D54,EF!$D$100:$D$115,0))*INDEX(EF!$H$116:$H$131,MATCH(Emissions!$D54,EF!$D$116:$D$131,0))*kgtoGg</f>
        <v>1.2395104966659962</v>
      </c>
      <c r="BB54" s="22">
        <f>INDEX('Activity data'!BB$24:BB$39,MATCH(Emissions!$D54,'Activity data'!$D$24:$D$39,0))*INDEX(EF!$H$84:$H$99,MATCH(Emissions!$D54,EF!$D$84:$D$99,0))*INDEX(EF!$H$100:$H$115,MATCH(Emissions!$D54,EF!$D$100:$D$115,0))*INDEX(EF!$H$116:$H$131,MATCH(Emissions!$D54,EF!$D$116:$D$131,0))*kgtoGg</f>
        <v>1.2383271407515488</v>
      </c>
      <c r="BC54" s="22">
        <f>INDEX('Activity data'!BC$24:BC$39,MATCH(Emissions!$D54,'Activity data'!$D$24:$D$39,0))*INDEX(EF!$H$84:$H$99,MATCH(Emissions!$D54,EF!$D$84:$D$99,0))*INDEX(EF!$H$100:$H$115,MATCH(Emissions!$D54,EF!$D$100:$D$115,0))*INDEX(EF!$H$116:$H$131,MATCH(Emissions!$D54,EF!$D$116:$D$131,0))*kgtoGg</f>
        <v>1.2371437848371012</v>
      </c>
      <c r="BD54" s="22">
        <f>INDEX('Activity data'!BD$24:BD$39,MATCH(Emissions!$D54,'Activity data'!$D$24:$D$39,0))*INDEX(EF!$H$84:$H$99,MATCH(Emissions!$D54,EF!$D$84:$D$99,0))*INDEX(EF!$H$100:$H$115,MATCH(Emissions!$D54,EF!$D$100:$D$115,0))*INDEX(EF!$H$116:$H$131,MATCH(Emissions!$D54,EF!$D$116:$D$131,0))*kgtoGg</f>
        <v>1.2359604289226536</v>
      </c>
      <c r="BE54" s="22">
        <f>INDEX('Activity data'!BE$24:BE$39,MATCH(Emissions!$D54,'Activity data'!$D$24:$D$39,0))*INDEX(EF!$H$84:$H$99,MATCH(Emissions!$D54,EF!$D$84:$D$99,0))*INDEX(EF!$H$100:$H$115,MATCH(Emissions!$D54,EF!$D$100:$D$115,0))*INDEX(EF!$H$116:$H$131,MATCH(Emissions!$D54,EF!$D$116:$D$131,0))*kgtoGg</f>
        <v>1.2347770730082062</v>
      </c>
      <c r="BF54" s="22">
        <f>INDEX('Activity data'!BF$24:BF$39,MATCH(Emissions!$D54,'Activity data'!$D$24:$D$39,0))*INDEX(EF!$H$84:$H$99,MATCH(Emissions!$D54,EF!$D$84:$D$99,0))*INDEX(EF!$H$100:$H$115,MATCH(Emissions!$D54,EF!$D$100:$D$115,0))*INDEX(EF!$H$116:$H$131,MATCH(Emissions!$D54,EF!$D$116:$D$131,0))*kgtoGg</f>
        <v>1.2335937170937588</v>
      </c>
      <c r="BG54" s="22">
        <f>INDEX('Activity data'!BG$24:BG$39,MATCH(Emissions!$D54,'Activity data'!$D$24:$D$39,0))*INDEX(EF!$H$84:$H$99,MATCH(Emissions!$D54,EF!$D$84:$D$99,0))*INDEX(EF!$H$100:$H$115,MATCH(Emissions!$D54,EF!$D$100:$D$115,0))*INDEX(EF!$H$116:$H$131,MATCH(Emissions!$D54,EF!$D$116:$D$131,0))*kgtoGg</f>
        <v>1.2324103611793111</v>
      </c>
      <c r="BH54" s="22">
        <f>INDEX('Activity data'!BH$24:BH$39,MATCH(Emissions!$D54,'Activity data'!$D$24:$D$39,0))*INDEX(EF!$H$84:$H$99,MATCH(Emissions!$D54,EF!$D$84:$D$99,0))*INDEX(EF!$H$100:$H$115,MATCH(Emissions!$D54,EF!$D$100:$D$115,0))*INDEX(EF!$H$116:$H$131,MATCH(Emissions!$D54,EF!$D$116:$D$131,0))*kgtoGg</f>
        <v>1.2312270052648639</v>
      </c>
      <c r="BI54" s="22">
        <f>INDEX('Activity data'!BI$24:BI$39,MATCH(Emissions!$D54,'Activity data'!$D$24:$D$39,0))*INDEX(EF!$H$84:$H$99,MATCH(Emissions!$D54,EF!$D$84:$D$99,0))*INDEX(EF!$H$100:$H$115,MATCH(Emissions!$D54,EF!$D$100:$D$115,0))*INDEX(EF!$H$116:$H$131,MATCH(Emissions!$D54,EF!$D$116:$D$131,0))*kgtoGg</f>
        <v>1.2300436493504163</v>
      </c>
      <c r="BJ54" s="22">
        <f>INDEX('Activity data'!BJ$24:BJ$39,MATCH(Emissions!$D54,'Activity data'!$D$24:$D$39,0))*INDEX(EF!$H$84:$H$99,MATCH(Emissions!$D54,EF!$D$84:$D$99,0))*INDEX(EF!$H$100:$H$115,MATCH(Emissions!$D54,EF!$D$100:$D$115,0))*INDEX(EF!$H$116:$H$131,MATCH(Emissions!$D54,EF!$D$116:$D$131,0))*kgtoGg</f>
        <v>1.2288602934359689</v>
      </c>
      <c r="BK54" s="22">
        <f>INDEX('Activity data'!BK$24:BK$39,MATCH(Emissions!$D54,'Activity data'!$D$24:$D$39,0))*INDEX(EF!$H$84:$H$99,MATCH(Emissions!$D54,EF!$D$84:$D$99,0))*INDEX(EF!$H$100:$H$115,MATCH(Emissions!$D54,EF!$D$100:$D$115,0))*INDEX(EF!$H$116:$H$131,MATCH(Emissions!$D54,EF!$D$116:$D$131,0))*kgtoGg</f>
        <v>1.2276769375215215</v>
      </c>
      <c r="BL54" s="22">
        <f>INDEX('Activity data'!BL$24:BL$39,MATCH(Emissions!$D54,'Activity data'!$D$24:$D$39,0))*INDEX(EF!$H$84:$H$99,MATCH(Emissions!$D54,EF!$D$84:$D$99,0))*INDEX(EF!$H$100:$H$115,MATCH(Emissions!$D54,EF!$D$100:$D$115,0))*INDEX(EF!$H$116:$H$131,MATCH(Emissions!$D54,EF!$D$116:$D$131,0))*kgtoGg</f>
        <v>1.2264935816070741</v>
      </c>
      <c r="BM54" s="22">
        <f>INDEX('Activity data'!BM$24:BM$39,MATCH(Emissions!$D54,'Activity data'!$D$24:$D$39,0))*INDEX(EF!$H$84:$H$99,MATCH(Emissions!$D54,EF!$D$84:$D$99,0))*INDEX(EF!$H$100:$H$115,MATCH(Emissions!$D54,EF!$D$100:$D$115,0))*INDEX(EF!$H$116:$H$131,MATCH(Emissions!$D54,EF!$D$116:$D$131,0))*kgtoGg</f>
        <v>1.2253102256926267</v>
      </c>
      <c r="BN54" s="22">
        <f>INDEX('Activity data'!BN$24:BN$39,MATCH(Emissions!$D54,'Activity data'!$D$24:$D$39,0))*INDEX(EF!$H$84:$H$99,MATCH(Emissions!$D54,EF!$D$84:$D$99,0))*INDEX(EF!$H$100:$H$115,MATCH(Emissions!$D54,EF!$D$100:$D$115,0))*INDEX(EF!$H$116:$H$131,MATCH(Emissions!$D54,EF!$D$116:$D$131,0))*kgtoGg</f>
        <v>1.2241268697781793</v>
      </c>
      <c r="BO54" s="22">
        <f>INDEX('Activity data'!BO$24:BO$39,MATCH(Emissions!$D54,'Activity data'!$D$24:$D$39,0))*INDEX(EF!$H$84:$H$99,MATCH(Emissions!$D54,EF!$D$84:$D$99,0))*INDEX(EF!$H$100:$H$115,MATCH(Emissions!$D54,EF!$D$100:$D$115,0))*INDEX(EF!$H$116:$H$131,MATCH(Emissions!$D54,EF!$D$116:$D$131,0))*kgtoGg</f>
        <v>1.2229435138637319</v>
      </c>
      <c r="BP54" s="22">
        <f>INDEX('Activity data'!BP$24:BP$39,MATCH(Emissions!$D54,'Activity data'!$D$24:$D$39,0))*INDEX(EF!$H$84:$H$99,MATCH(Emissions!$D54,EF!$D$84:$D$99,0))*INDEX(EF!$H$100:$H$115,MATCH(Emissions!$D54,EF!$D$100:$D$115,0))*INDEX(EF!$H$116:$H$131,MATCH(Emissions!$D54,EF!$D$116:$D$131,0))*kgtoGg</f>
        <v>1.2217601579492843</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2.4190643510106247</v>
      </c>
      <c r="AE55" s="22">
        <f>INDEX('Activity data'!AE$24:AE$39,MATCH(Emissions!$D55,'Activity data'!$D$24:$D$39,0))*INDEX(EF!$H$84:$H$99,MATCH(Emissions!$D55,EF!$D$84:$D$99,0))*INDEX(EF!$H$100:$H$115,MATCH(Emissions!$D55,EF!$D$100:$D$115,0))*INDEX(EF!$H$116:$H$131,MATCH(Emissions!$D55,EF!$D$116:$D$131,0))*kgtoGg</f>
        <v>2.4368629382626401</v>
      </c>
      <c r="AF55" s="22">
        <f>INDEX('Activity data'!AF$24:AF$39,MATCH(Emissions!$D55,'Activity data'!$D$24:$D$39,0))*INDEX(EF!$H$84:$H$99,MATCH(Emissions!$D55,EF!$D$84:$D$99,0))*INDEX(EF!$H$100:$H$115,MATCH(Emissions!$D55,EF!$D$100:$D$115,0))*INDEX(EF!$H$116:$H$131,MATCH(Emissions!$D55,EF!$D$116:$D$131,0))*kgtoGg</f>
        <v>2.4546615255146556</v>
      </c>
      <c r="AG55" s="22">
        <f>INDEX('Activity data'!AG$24:AG$39,MATCH(Emissions!$D55,'Activity data'!$D$24:$D$39,0))*INDEX(EF!$H$84:$H$99,MATCH(Emissions!$D55,EF!$D$84:$D$99,0))*INDEX(EF!$H$100:$H$115,MATCH(Emissions!$D55,EF!$D$100:$D$115,0))*INDEX(EF!$H$116:$H$131,MATCH(Emissions!$D55,EF!$D$116:$D$131,0))*kgtoGg</f>
        <v>2.4454966287634972</v>
      </c>
      <c r="AH55" s="22">
        <f>INDEX('Activity data'!AH$24:AH$39,MATCH(Emissions!$D55,'Activity data'!$D$24:$D$39,0))*INDEX(EF!$H$84:$H$99,MATCH(Emissions!$D55,EF!$D$84:$D$99,0))*INDEX(EF!$H$100:$H$115,MATCH(Emissions!$D55,EF!$D$100:$D$115,0))*INDEX(EF!$H$116:$H$131,MATCH(Emissions!$D55,EF!$D$116:$D$131,0))*kgtoGg</f>
        <v>2.4363317320123392</v>
      </c>
      <c r="AI55" s="22">
        <f>INDEX('Activity data'!AI$24:AI$39,MATCH(Emissions!$D55,'Activity data'!$D$24:$D$39,0))*INDEX(EF!$H$84:$H$99,MATCH(Emissions!$D55,EF!$D$84:$D$99,0))*INDEX(EF!$H$100:$H$115,MATCH(Emissions!$D55,EF!$D$100:$D$115,0))*INDEX(EF!$H$116:$H$131,MATCH(Emissions!$D55,EF!$D$116:$D$131,0))*kgtoGg</f>
        <v>2.4271668352611813</v>
      </c>
      <c r="AJ55" s="22">
        <f>INDEX('Activity data'!AJ$24:AJ$39,MATCH(Emissions!$D55,'Activity data'!$D$24:$D$39,0))*INDEX(EF!$H$84:$H$99,MATCH(Emissions!$D55,EF!$D$84:$D$99,0))*INDEX(EF!$H$100:$H$115,MATCH(Emissions!$D55,EF!$D$100:$D$115,0))*INDEX(EF!$H$116:$H$131,MATCH(Emissions!$D55,EF!$D$116:$D$131,0))*kgtoGg</f>
        <v>2.4180019385100229</v>
      </c>
      <c r="AK55" s="22">
        <f>INDEX('Activity data'!AK$24:AK$39,MATCH(Emissions!$D55,'Activity data'!$D$24:$D$39,0))*INDEX(EF!$H$84:$H$99,MATCH(Emissions!$D55,EF!$D$84:$D$99,0))*INDEX(EF!$H$100:$H$115,MATCH(Emissions!$D55,EF!$D$100:$D$115,0))*INDEX(EF!$H$116:$H$131,MATCH(Emissions!$D55,EF!$D$116:$D$131,0))*kgtoGg</f>
        <v>2.4086000705623642</v>
      </c>
      <c r="AL55" s="22">
        <f>INDEX('Activity data'!AL$24:AL$39,MATCH(Emissions!$D55,'Activity data'!$D$24:$D$39,0))*INDEX(EF!$H$84:$H$99,MATCH(Emissions!$D55,EF!$D$84:$D$99,0))*INDEX(EF!$H$100:$H$115,MATCH(Emissions!$D55,EF!$D$100:$D$115,0))*INDEX(EF!$H$116:$H$131,MATCH(Emissions!$D55,EF!$D$116:$D$131,0))*kgtoGg</f>
        <v>2.3991982026147065</v>
      </c>
      <c r="AM55" s="22">
        <f>INDEX('Activity data'!AM$24:AM$39,MATCH(Emissions!$D55,'Activity data'!$D$24:$D$39,0))*INDEX(EF!$H$84:$H$99,MATCH(Emissions!$D55,EF!$D$84:$D$99,0))*INDEX(EF!$H$100:$H$115,MATCH(Emissions!$D55,EF!$D$100:$D$115,0))*INDEX(EF!$H$116:$H$131,MATCH(Emissions!$D55,EF!$D$116:$D$131,0))*kgtoGg</f>
        <v>2.389796334667047</v>
      </c>
      <c r="AN55" s="22">
        <f>INDEX('Activity data'!AN$24:AN$39,MATCH(Emissions!$D55,'Activity data'!$D$24:$D$39,0))*INDEX(EF!$H$84:$H$99,MATCH(Emissions!$D55,EF!$D$84:$D$99,0))*INDEX(EF!$H$100:$H$115,MATCH(Emissions!$D55,EF!$D$100:$D$115,0))*INDEX(EF!$H$116:$H$131,MATCH(Emissions!$D55,EF!$D$116:$D$131,0))*kgtoGg</f>
        <v>2.3803944667193884</v>
      </c>
      <c r="AO55" s="22">
        <f>INDEX('Activity data'!AO$24:AO$39,MATCH(Emissions!$D55,'Activity data'!$D$24:$D$39,0))*INDEX(EF!$H$84:$H$99,MATCH(Emissions!$D55,EF!$D$84:$D$99,0))*INDEX(EF!$H$100:$H$115,MATCH(Emissions!$D55,EF!$D$100:$D$115,0))*INDEX(EF!$H$116:$H$131,MATCH(Emissions!$D55,EF!$D$116:$D$131,0))*kgtoGg</f>
        <v>2.3709925987717297</v>
      </c>
      <c r="AP55" s="22">
        <f>INDEX('Activity data'!AP$24:AP$39,MATCH(Emissions!$D55,'Activity data'!$D$24:$D$39,0))*INDEX(EF!$H$84:$H$99,MATCH(Emissions!$D55,EF!$D$84:$D$99,0))*INDEX(EF!$H$100:$H$115,MATCH(Emissions!$D55,EF!$D$100:$D$115,0))*INDEX(EF!$H$116:$H$131,MATCH(Emissions!$D55,EF!$D$116:$D$131,0))*kgtoGg</f>
        <v>2.361590730824072</v>
      </c>
      <c r="AQ55" s="22">
        <f>INDEX('Activity data'!AQ$24:AQ$39,MATCH(Emissions!$D55,'Activity data'!$D$24:$D$39,0))*INDEX(EF!$H$84:$H$99,MATCH(Emissions!$D55,EF!$D$84:$D$99,0))*INDEX(EF!$H$100:$H$115,MATCH(Emissions!$D55,EF!$D$100:$D$115,0))*INDEX(EF!$H$116:$H$131,MATCH(Emissions!$D55,EF!$D$116:$D$131,0))*kgtoGg</f>
        <v>2.3521888628764129</v>
      </c>
      <c r="AR55" s="22">
        <f>INDEX('Activity data'!AR$24:AR$39,MATCH(Emissions!$D55,'Activity data'!$D$24:$D$39,0))*INDEX(EF!$H$84:$H$99,MATCH(Emissions!$D55,EF!$D$84:$D$99,0))*INDEX(EF!$H$100:$H$115,MATCH(Emissions!$D55,EF!$D$100:$D$115,0))*INDEX(EF!$H$116:$H$131,MATCH(Emissions!$D55,EF!$D$116:$D$131,0))*kgtoGg</f>
        <v>2.3427869949287543</v>
      </c>
      <c r="AS55" s="22">
        <f>INDEX('Activity data'!AS$24:AS$39,MATCH(Emissions!$D55,'Activity data'!$D$24:$D$39,0))*INDEX(EF!$H$84:$H$99,MATCH(Emissions!$D55,EF!$D$84:$D$99,0))*INDEX(EF!$H$100:$H$115,MATCH(Emissions!$D55,EF!$D$100:$D$115,0))*INDEX(EF!$H$116:$H$131,MATCH(Emissions!$D55,EF!$D$116:$D$131,0))*kgtoGg</f>
        <v>2.3333851269810957</v>
      </c>
      <c r="AT55" s="22">
        <f>INDEX('Activity data'!AT$24:AT$39,MATCH(Emissions!$D55,'Activity data'!$D$24:$D$39,0))*INDEX(EF!$H$84:$H$99,MATCH(Emissions!$D55,EF!$D$84:$D$99,0))*INDEX(EF!$H$100:$H$115,MATCH(Emissions!$D55,EF!$D$100:$D$115,0))*INDEX(EF!$H$116:$H$131,MATCH(Emissions!$D55,EF!$D$116:$D$131,0))*kgtoGg</f>
        <v>2.3239832590334371</v>
      </c>
      <c r="AU55" s="22">
        <f>INDEX('Activity data'!AU$24:AU$39,MATCH(Emissions!$D55,'Activity data'!$D$24:$D$39,0))*INDEX(EF!$H$84:$H$99,MATCH(Emissions!$D55,EF!$D$84:$D$99,0))*INDEX(EF!$H$100:$H$115,MATCH(Emissions!$D55,EF!$D$100:$D$115,0))*INDEX(EF!$H$116:$H$131,MATCH(Emissions!$D55,EF!$D$116:$D$131,0))*kgtoGg</f>
        <v>2.3145813910857793</v>
      </c>
      <c r="AV55" s="22">
        <f>INDEX('Activity data'!AV$24:AV$39,MATCH(Emissions!$D55,'Activity data'!$D$24:$D$39,0))*INDEX(EF!$H$84:$H$99,MATCH(Emissions!$D55,EF!$D$84:$D$99,0))*INDEX(EF!$H$100:$H$115,MATCH(Emissions!$D55,EF!$D$100:$D$115,0))*INDEX(EF!$H$116:$H$131,MATCH(Emissions!$D55,EF!$D$116:$D$131,0))*kgtoGg</f>
        <v>2.3051795231381202</v>
      </c>
      <c r="AW55" s="22">
        <f>INDEX('Activity data'!AW$24:AW$39,MATCH(Emissions!$D55,'Activity data'!$D$24:$D$39,0))*INDEX(EF!$H$84:$H$99,MATCH(Emissions!$D55,EF!$D$84:$D$99,0))*INDEX(EF!$H$100:$H$115,MATCH(Emissions!$D55,EF!$D$100:$D$115,0))*INDEX(EF!$H$116:$H$131,MATCH(Emissions!$D55,EF!$D$116:$D$131,0))*kgtoGg</f>
        <v>2.2957776551904616</v>
      </c>
      <c r="AX55" s="22">
        <f>INDEX('Activity data'!AX$24:AX$39,MATCH(Emissions!$D55,'Activity data'!$D$24:$D$39,0))*INDEX(EF!$H$84:$H$99,MATCH(Emissions!$D55,EF!$D$84:$D$99,0))*INDEX(EF!$H$100:$H$115,MATCH(Emissions!$D55,EF!$D$100:$D$115,0))*INDEX(EF!$H$116:$H$131,MATCH(Emissions!$D55,EF!$D$116:$D$131,0))*kgtoGg</f>
        <v>2.286375787242803</v>
      </c>
      <c r="AY55" s="22">
        <f>INDEX('Activity data'!AY$24:AY$39,MATCH(Emissions!$D55,'Activity data'!$D$24:$D$39,0))*INDEX(EF!$H$84:$H$99,MATCH(Emissions!$D55,EF!$D$84:$D$99,0))*INDEX(EF!$H$100:$H$115,MATCH(Emissions!$D55,EF!$D$100:$D$115,0))*INDEX(EF!$H$116:$H$131,MATCH(Emissions!$D55,EF!$D$116:$D$131,0))*kgtoGg</f>
        <v>2.2769739192951453</v>
      </c>
      <c r="AZ55" s="22">
        <f>INDEX('Activity data'!AZ$24:AZ$39,MATCH(Emissions!$D55,'Activity data'!$D$24:$D$39,0))*INDEX(EF!$H$84:$H$99,MATCH(Emissions!$D55,EF!$D$84:$D$99,0))*INDEX(EF!$H$100:$H$115,MATCH(Emissions!$D55,EF!$D$100:$D$115,0))*INDEX(EF!$H$116:$H$131,MATCH(Emissions!$D55,EF!$D$116:$D$131,0))*kgtoGg</f>
        <v>2.2675720513474857</v>
      </c>
      <c r="BA55" s="22">
        <f>INDEX('Activity data'!BA$24:BA$39,MATCH(Emissions!$D55,'Activity data'!$D$24:$D$39,0))*INDEX(EF!$H$84:$H$99,MATCH(Emissions!$D55,EF!$D$84:$D$99,0))*INDEX(EF!$H$100:$H$115,MATCH(Emissions!$D55,EF!$D$100:$D$115,0))*INDEX(EF!$H$116:$H$131,MATCH(Emissions!$D55,EF!$D$116:$D$131,0))*kgtoGg</f>
        <v>2.2581701833998271</v>
      </c>
      <c r="BB55" s="22">
        <f>INDEX('Activity data'!BB$24:BB$39,MATCH(Emissions!$D55,'Activity data'!$D$24:$D$39,0))*INDEX(EF!$H$84:$H$99,MATCH(Emissions!$D55,EF!$D$84:$D$99,0))*INDEX(EF!$H$100:$H$115,MATCH(Emissions!$D55,EF!$D$100:$D$115,0))*INDEX(EF!$H$116:$H$131,MATCH(Emissions!$D55,EF!$D$116:$D$131,0))*kgtoGg</f>
        <v>2.2487683154521689</v>
      </c>
      <c r="BC55" s="22">
        <f>INDEX('Activity data'!BC$24:BC$39,MATCH(Emissions!$D55,'Activity data'!$D$24:$D$39,0))*INDEX(EF!$H$84:$H$99,MATCH(Emissions!$D55,EF!$D$84:$D$99,0))*INDEX(EF!$H$100:$H$115,MATCH(Emissions!$D55,EF!$D$100:$D$115,0))*INDEX(EF!$H$116:$H$131,MATCH(Emissions!$D55,EF!$D$116:$D$131,0))*kgtoGg</f>
        <v>2.2393664475045099</v>
      </c>
      <c r="BD55" s="22">
        <f>INDEX('Activity data'!BD$24:BD$39,MATCH(Emissions!$D55,'Activity data'!$D$24:$D$39,0))*INDEX(EF!$H$84:$H$99,MATCH(Emissions!$D55,EF!$D$84:$D$99,0))*INDEX(EF!$H$100:$H$115,MATCH(Emissions!$D55,EF!$D$100:$D$115,0))*INDEX(EF!$H$116:$H$131,MATCH(Emissions!$D55,EF!$D$116:$D$131,0))*kgtoGg</f>
        <v>2.2299645795568521</v>
      </c>
      <c r="BE55" s="22">
        <f>INDEX('Activity data'!BE$24:BE$39,MATCH(Emissions!$D55,'Activity data'!$D$24:$D$39,0))*INDEX(EF!$H$84:$H$99,MATCH(Emissions!$D55,EF!$D$84:$D$99,0))*INDEX(EF!$H$100:$H$115,MATCH(Emissions!$D55,EF!$D$100:$D$115,0))*INDEX(EF!$H$116:$H$131,MATCH(Emissions!$D55,EF!$D$116:$D$131,0))*kgtoGg</f>
        <v>2.2205627116091935</v>
      </c>
      <c r="BF55" s="22">
        <f>INDEX('Activity data'!BF$24:BF$39,MATCH(Emissions!$D55,'Activity data'!$D$24:$D$39,0))*INDEX(EF!$H$84:$H$99,MATCH(Emissions!$D55,EF!$D$84:$D$99,0))*INDEX(EF!$H$100:$H$115,MATCH(Emissions!$D55,EF!$D$100:$D$115,0))*INDEX(EF!$H$116:$H$131,MATCH(Emissions!$D55,EF!$D$116:$D$131,0))*kgtoGg</f>
        <v>2.2111608436615349</v>
      </c>
      <c r="BG55" s="22">
        <f>INDEX('Activity data'!BG$24:BG$39,MATCH(Emissions!$D55,'Activity data'!$D$24:$D$39,0))*INDEX(EF!$H$84:$H$99,MATCH(Emissions!$D55,EF!$D$84:$D$99,0))*INDEX(EF!$H$100:$H$115,MATCH(Emissions!$D55,EF!$D$100:$D$115,0))*INDEX(EF!$H$116:$H$131,MATCH(Emissions!$D55,EF!$D$116:$D$131,0))*kgtoGg</f>
        <v>2.2017589757138767</v>
      </c>
      <c r="BH55" s="22">
        <f>INDEX('Activity data'!BH$24:BH$39,MATCH(Emissions!$D55,'Activity data'!$D$24:$D$39,0))*INDEX(EF!$H$84:$H$99,MATCH(Emissions!$D55,EF!$D$84:$D$99,0))*INDEX(EF!$H$100:$H$115,MATCH(Emissions!$D55,EF!$D$100:$D$115,0))*INDEX(EF!$H$116:$H$131,MATCH(Emissions!$D55,EF!$D$116:$D$131,0))*kgtoGg</f>
        <v>2.1923571077662185</v>
      </c>
      <c r="BI55" s="22">
        <f>INDEX('Activity data'!BI$24:BI$39,MATCH(Emissions!$D55,'Activity data'!$D$24:$D$39,0))*INDEX(EF!$H$84:$H$99,MATCH(Emissions!$D55,EF!$D$84:$D$99,0))*INDEX(EF!$H$100:$H$115,MATCH(Emissions!$D55,EF!$D$100:$D$115,0))*INDEX(EF!$H$116:$H$131,MATCH(Emissions!$D55,EF!$D$116:$D$131,0))*kgtoGg</f>
        <v>2.1829552398185594</v>
      </c>
      <c r="BJ55" s="22">
        <f>INDEX('Activity data'!BJ$24:BJ$39,MATCH(Emissions!$D55,'Activity data'!$D$24:$D$39,0))*INDEX(EF!$H$84:$H$99,MATCH(Emissions!$D55,EF!$D$84:$D$99,0))*INDEX(EF!$H$100:$H$115,MATCH(Emissions!$D55,EF!$D$100:$D$115,0))*INDEX(EF!$H$116:$H$131,MATCH(Emissions!$D55,EF!$D$116:$D$131,0))*kgtoGg</f>
        <v>2.1735533718709013</v>
      </c>
      <c r="BK55" s="22">
        <f>INDEX('Activity data'!BK$24:BK$39,MATCH(Emissions!$D55,'Activity data'!$D$24:$D$39,0))*INDEX(EF!$H$84:$H$99,MATCH(Emissions!$D55,EF!$D$84:$D$99,0))*INDEX(EF!$H$100:$H$115,MATCH(Emissions!$D55,EF!$D$100:$D$115,0))*INDEX(EF!$H$116:$H$131,MATCH(Emissions!$D55,EF!$D$116:$D$131,0))*kgtoGg</f>
        <v>2.1641515039232422</v>
      </c>
      <c r="BL55" s="22">
        <f>INDEX('Activity data'!BL$24:BL$39,MATCH(Emissions!$D55,'Activity data'!$D$24:$D$39,0))*INDEX(EF!$H$84:$H$99,MATCH(Emissions!$D55,EF!$D$84:$D$99,0))*INDEX(EF!$H$100:$H$115,MATCH(Emissions!$D55,EF!$D$100:$D$115,0))*INDEX(EF!$H$116:$H$131,MATCH(Emissions!$D55,EF!$D$116:$D$131,0))*kgtoGg</f>
        <v>2.154749635975584</v>
      </c>
      <c r="BM55" s="22">
        <f>INDEX('Activity data'!BM$24:BM$39,MATCH(Emissions!$D55,'Activity data'!$D$24:$D$39,0))*INDEX(EF!$H$84:$H$99,MATCH(Emissions!$D55,EF!$D$84:$D$99,0))*INDEX(EF!$H$100:$H$115,MATCH(Emissions!$D55,EF!$D$100:$D$115,0))*INDEX(EF!$H$116:$H$131,MATCH(Emissions!$D55,EF!$D$116:$D$131,0))*kgtoGg</f>
        <v>2.1453477680279254</v>
      </c>
      <c r="BN55" s="22">
        <f>INDEX('Activity data'!BN$24:BN$39,MATCH(Emissions!$D55,'Activity data'!$D$24:$D$39,0))*INDEX(EF!$H$84:$H$99,MATCH(Emissions!$D55,EF!$D$84:$D$99,0))*INDEX(EF!$H$100:$H$115,MATCH(Emissions!$D55,EF!$D$100:$D$115,0))*INDEX(EF!$H$116:$H$131,MATCH(Emissions!$D55,EF!$D$116:$D$131,0))*kgtoGg</f>
        <v>2.1359459000802667</v>
      </c>
      <c r="BO55" s="22">
        <f>INDEX('Activity data'!BO$24:BO$39,MATCH(Emissions!$D55,'Activity data'!$D$24:$D$39,0))*INDEX(EF!$H$84:$H$99,MATCH(Emissions!$D55,EF!$D$84:$D$99,0))*INDEX(EF!$H$100:$H$115,MATCH(Emissions!$D55,EF!$D$100:$D$115,0))*INDEX(EF!$H$116:$H$131,MATCH(Emissions!$D55,EF!$D$116:$D$131,0))*kgtoGg</f>
        <v>2.1265440321326086</v>
      </c>
      <c r="BP55" s="22">
        <f>INDEX('Activity data'!BP$24:BP$39,MATCH(Emissions!$D55,'Activity data'!$D$24:$D$39,0))*INDEX(EF!$H$84:$H$99,MATCH(Emissions!$D55,EF!$D$84:$D$99,0))*INDEX(EF!$H$100:$H$115,MATCH(Emissions!$D55,EF!$D$100:$D$115,0))*INDEX(EF!$H$116:$H$131,MATCH(Emissions!$D55,EF!$D$116:$D$131,0))*kgtoGg</f>
        <v>2.1171421641849504</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5.3510399287184214</v>
      </c>
      <c r="AE56" s="22">
        <f>INDEX('Activity data'!AE$24:AE$39,MATCH(Emissions!$D56,'Activity data'!$D$24:$D$39,0))*INDEX(EF!$H$84:$H$99,MATCH(Emissions!$D56,EF!$D$84:$D$99,0))*INDEX(EF!$H$100:$H$115,MATCH(Emissions!$D56,EF!$D$100:$D$115,0))*INDEX(EF!$H$116:$H$131,MATCH(Emissions!$D56,EF!$D$116:$D$131,0))*kgtoGg</f>
        <v>5.3742516929070261</v>
      </c>
      <c r="AF56" s="22">
        <f>INDEX('Activity data'!AF$24:AF$39,MATCH(Emissions!$D56,'Activity data'!$D$24:$D$39,0))*INDEX(EF!$H$84:$H$99,MATCH(Emissions!$D56,EF!$D$84:$D$99,0))*INDEX(EF!$H$100:$H$115,MATCH(Emissions!$D56,EF!$D$100:$D$115,0))*INDEX(EF!$H$116:$H$131,MATCH(Emissions!$D56,EF!$D$116:$D$131,0))*kgtoGg</f>
        <v>5.3974634570956326</v>
      </c>
      <c r="AG56" s="22">
        <f>INDEX('Activity data'!AG$24:AG$39,MATCH(Emissions!$D56,'Activity data'!$D$24:$D$39,0))*INDEX(EF!$H$84:$H$99,MATCH(Emissions!$D56,EF!$D$84:$D$99,0))*INDEX(EF!$H$100:$H$115,MATCH(Emissions!$D56,EF!$D$100:$D$115,0))*INDEX(EF!$H$116:$H$131,MATCH(Emissions!$D56,EF!$D$116:$D$131,0))*kgtoGg</f>
        <v>5.4125487939059873</v>
      </c>
      <c r="AH56" s="22">
        <f>INDEX('Activity data'!AH$24:AH$39,MATCH(Emissions!$D56,'Activity data'!$D$24:$D$39,0))*INDEX(EF!$H$84:$H$99,MATCH(Emissions!$D56,EF!$D$84:$D$99,0))*INDEX(EF!$H$100:$H$115,MATCH(Emissions!$D56,EF!$D$100:$D$115,0))*INDEX(EF!$H$116:$H$131,MATCH(Emissions!$D56,EF!$D$116:$D$131,0))*kgtoGg</f>
        <v>5.4276341307163429</v>
      </c>
      <c r="AI56" s="22">
        <f>INDEX('Activity data'!AI$24:AI$39,MATCH(Emissions!$D56,'Activity data'!$D$24:$D$39,0))*INDEX(EF!$H$84:$H$99,MATCH(Emissions!$D56,EF!$D$84:$D$99,0))*INDEX(EF!$H$100:$H$115,MATCH(Emissions!$D56,EF!$D$100:$D$115,0))*INDEX(EF!$H$116:$H$131,MATCH(Emissions!$D56,EF!$D$116:$D$131,0))*kgtoGg</f>
        <v>5.4427194675266994</v>
      </c>
      <c r="AJ56" s="22">
        <f>INDEX('Activity data'!AJ$24:AJ$39,MATCH(Emissions!$D56,'Activity data'!$D$24:$D$39,0))*INDEX(EF!$H$84:$H$99,MATCH(Emissions!$D56,EF!$D$84:$D$99,0))*INDEX(EF!$H$100:$H$115,MATCH(Emissions!$D56,EF!$D$100:$D$115,0))*INDEX(EF!$H$116:$H$131,MATCH(Emissions!$D56,EF!$D$116:$D$131,0))*kgtoGg</f>
        <v>5.4578048043370542</v>
      </c>
      <c r="AK56" s="22">
        <f>INDEX('Activity data'!AK$24:AK$39,MATCH(Emissions!$D56,'Activity data'!$D$24:$D$39,0))*INDEX(EF!$H$84:$H$99,MATCH(Emissions!$D56,EF!$D$84:$D$99,0))*INDEX(EF!$H$100:$H$115,MATCH(Emissions!$D56,EF!$D$100:$D$115,0))*INDEX(EF!$H$116:$H$131,MATCH(Emissions!$D56,EF!$D$116:$D$131,0))*kgtoGg</f>
        <v>5.4721021728236936</v>
      </c>
      <c r="AL56" s="22">
        <f>INDEX('Activity data'!AL$24:AL$39,MATCH(Emissions!$D56,'Activity data'!$D$24:$D$39,0))*INDEX(EF!$H$84:$H$99,MATCH(Emissions!$D56,EF!$D$84:$D$99,0))*INDEX(EF!$H$100:$H$115,MATCH(Emissions!$D56,EF!$D$100:$D$115,0))*INDEX(EF!$H$116:$H$131,MATCH(Emissions!$D56,EF!$D$116:$D$131,0))*kgtoGg</f>
        <v>5.4863995413103339</v>
      </c>
      <c r="AM56" s="22">
        <f>INDEX('Activity data'!AM$24:AM$39,MATCH(Emissions!$D56,'Activity data'!$D$24:$D$39,0))*INDEX(EF!$H$84:$H$99,MATCH(Emissions!$D56,EF!$D$84:$D$99,0))*INDEX(EF!$H$100:$H$115,MATCH(Emissions!$D56,EF!$D$100:$D$115,0))*INDEX(EF!$H$116:$H$131,MATCH(Emissions!$D56,EF!$D$116:$D$131,0))*kgtoGg</f>
        <v>5.5006969097969725</v>
      </c>
      <c r="AN56" s="22">
        <f>INDEX('Activity data'!AN$24:AN$39,MATCH(Emissions!$D56,'Activity data'!$D$24:$D$39,0))*INDEX(EF!$H$84:$H$99,MATCH(Emissions!$D56,EF!$D$84:$D$99,0))*INDEX(EF!$H$100:$H$115,MATCH(Emissions!$D56,EF!$D$100:$D$115,0))*INDEX(EF!$H$116:$H$131,MATCH(Emissions!$D56,EF!$D$116:$D$131,0))*kgtoGg</f>
        <v>5.5149942782836128</v>
      </c>
      <c r="AO56" s="22">
        <f>INDEX('Activity data'!AO$24:AO$39,MATCH(Emissions!$D56,'Activity data'!$D$24:$D$39,0))*INDEX(EF!$H$84:$H$99,MATCH(Emissions!$D56,EF!$D$84:$D$99,0))*INDEX(EF!$H$100:$H$115,MATCH(Emissions!$D56,EF!$D$100:$D$115,0))*INDEX(EF!$H$116:$H$131,MATCH(Emissions!$D56,EF!$D$116:$D$131,0))*kgtoGg</f>
        <v>5.5292916467702513</v>
      </c>
      <c r="AP56" s="22">
        <f>INDEX('Activity data'!AP$24:AP$39,MATCH(Emissions!$D56,'Activity data'!$D$24:$D$39,0))*INDEX(EF!$H$84:$H$99,MATCH(Emissions!$D56,EF!$D$84:$D$99,0))*INDEX(EF!$H$100:$H$115,MATCH(Emissions!$D56,EF!$D$100:$D$115,0))*INDEX(EF!$H$116:$H$131,MATCH(Emissions!$D56,EF!$D$116:$D$131,0))*kgtoGg</f>
        <v>5.5435890152568925</v>
      </c>
      <c r="AQ56" s="22">
        <f>INDEX('Activity data'!AQ$24:AQ$39,MATCH(Emissions!$D56,'Activity data'!$D$24:$D$39,0))*INDEX(EF!$H$84:$H$99,MATCH(Emissions!$D56,EF!$D$84:$D$99,0))*INDEX(EF!$H$100:$H$115,MATCH(Emissions!$D56,EF!$D$100:$D$115,0))*INDEX(EF!$H$116:$H$131,MATCH(Emissions!$D56,EF!$D$116:$D$131,0))*kgtoGg</f>
        <v>5.5578863837435319</v>
      </c>
      <c r="AR56" s="22">
        <f>INDEX('Activity data'!AR$24:AR$39,MATCH(Emissions!$D56,'Activity data'!$D$24:$D$39,0))*INDEX(EF!$H$84:$H$99,MATCH(Emissions!$D56,EF!$D$84:$D$99,0))*INDEX(EF!$H$100:$H$115,MATCH(Emissions!$D56,EF!$D$100:$D$115,0))*INDEX(EF!$H$116:$H$131,MATCH(Emissions!$D56,EF!$D$116:$D$131,0))*kgtoGg</f>
        <v>5.5721837522301714</v>
      </c>
      <c r="AS56" s="22">
        <f>INDEX('Activity data'!AS$24:AS$39,MATCH(Emissions!$D56,'Activity data'!$D$24:$D$39,0))*INDEX(EF!$H$84:$H$99,MATCH(Emissions!$D56,EF!$D$84:$D$99,0))*INDEX(EF!$H$100:$H$115,MATCH(Emissions!$D56,EF!$D$100:$D$115,0))*INDEX(EF!$H$116:$H$131,MATCH(Emissions!$D56,EF!$D$116:$D$131,0))*kgtoGg</f>
        <v>5.5864811207168108</v>
      </c>
      <c r="AT56" s="22">
        <f>INDEX('Activity data'!AT$24:AT$39,MATCH(Emissions!$D56,'Activity data'!$D$24:$D$39,0))*INDEX(EF!$H$84:$H$99,MATCH(Emissions!$D56,EF!$D$84:$D$99,0))*INDEX(EF!$H$100:$H$115,MATCH(Emissions!$D56,EF!$D$100:$D$115,0))*INDEX(EF!$H$116:$H$131,MATCH(Emissions!$D56,EF!$D$116:$D$131,0))*kgtoGg</f>
        <v>5.600778489203452</v>
      </c>
      <c r="AU56" s="22">
        <f>INDEX('Activity data'!AU$24:AU$39,MATCH(Emissions!$D56,'Activity data'!$D$24:$D$39,0))*INDEX(EF!$H$84:$H$99,MATCH(Emissions!$D56,EF!$D$84:$D$99,0))*INDEX(EF!$H$100:$H$115,MATCH(Emissions!$D56,EF!$D$100:$D$115,0))*INDEX(EF!$H$116:$H$131,MATCH(Emissions!$D56,EF!$D$116:$D$131,0))*kgtoGg</f>
        <v>5.6150758576900932</v>
      </c>
      <c r="AV56" s="22">
        <f>INDEX('Activity data'!AV$24:AV$39,MATCH(Emissions!$D56,'Activity data'!$D$24:$D$39,0))*INDEX(EF!$H$84:$H$99,MATCH(Emissions!$D56,EF!$D$84:$D$99,0))*INDEX(EF!$H$100:$H$115,MATCH(Emissions!$D56,EF!$D$100:$D$115,0))*INDEX(EF!$H$116:$H$131,MATCH(Emissions!$D56,EF!$D$116:$D$131,0))*kgtoGg</f>
        <v>5.6293732261767309</v>
      </c>
      <c r="AW56" s="22">
        <f>INDEX('Activity data'!AW$24:AW$39,MATCH(Emissions!$D56,'Activity data'!$D$24:$D$39,0))*INDEX(EF!$H$84:$H$99,MATCH(Emissions!$D56,EF!$D$84:$D$99,0))*INDEX(EF!$H$100:$H$115,MATCH(Emissions!$D56,EF!$D$100:$D$115,0))*INDEX(EF!$H$116:$H$131,MATCH(Emissions!$D56,EF!$D$116:$D$131,0))*kgtoGg</f>
        <v>5.6436705946633712</v>
      </c>
      <c r="AX56" s="22">
        <f>INDEX('Activity data'!AX$24:AX$39,MATCH(Emissions!$D56,'Activity data'!$D$24:$D$39,0))*INDEX(EF!$H$84:$H$99,MATCH(Emissions!$D56,EF!$D$84:$D$99,0))*INDEX(EF!$H$100:$H$115,MATCH(Emissions!$D56,EF!$D$100:$D$115,0))*INDEX(EF!$H$116:$H$131,MATCH(Emissions!$D56,EF!$D$116:$D$131,0))*kgtoGg</f>
        <v>5.6579679631500115</v>
      </c>
      <c r="AY56" s="22">
        <f>INDEX('Activity data'!AY$24:AY$39,MATCH(Emissions!$D56,'Activity data'!$D$24:$D$39,0))*INDEX(EF!$H$84:$H$99,MATCH(Emissions!$D56,EF!$D$84:$D$99,0))*INDEX(EF!$H$100:$H$115,MATCH(Emissions!$D56,EF!$D$100:$D$115,0))*INDEX(EF!$H$116:$H$131,MATCH(Emissions!$D56,EF!$D$116:$D$131,0))*kgtoGg</f>
        <v>5.6722653316366509</v>
      </c>
      <c r="AZ56" s="22">
        <f>INDEX('Activity data'!AZ$24:AZ$39,MATCH(Emissions!$D56,'Activity data'!$D$24:$D$39,0))*INDEX(EF!$H$84:$H$99,MATCH(Emissions!$D56,EF!$D$84:$D$99,0))*INDEX(EF!$H$100:$H$115,MATCH(Emissions!$D56,EF!$D$100:$D$115,0))*INDEX(EF!$H$116:$H$131,MATCH(Emissions!$D56,EF!$D$116:$D$131,0))*kgtoGg</f>
        <v>5.6865627001232912</v>
      </c>
      <c r="BA56" s="22">
        <f>INDEX('Activity data'!BA$24:BA$39,MATCH(Emissions!$D56,'Activity data'!$D$24:$D$39,0))*INDEX(EF!$H$84:$H$99,MATCH(Emissions!$D56,EF!$D$84:$D$99,0))*INDEX(EF!$H$100:$H$115,MATCH(Emissions!$D56,EF!$D$100:$D$115,0))*INDEX(EF!$H$116:$H$131,MATCH(Emissions!$D56,EF!$D$116:$D$131,0))*kgtoGg</f>
        <v>5.7008600686099316</v>
      </c>
      <c r="BB56" s="22">
        <f>INDEX('Activity data'!BB$24:BB$39,MATCH(Emissions!$D56,'Activity data'!$D$24:$D$39,0))*INDEX(EF!$H$84:$H$99,MATCH(Emissions!$D56,EF!$D$84:$D$99,0))*INDEX(EF!$H$100:$H$115,MATCH(Emissions!$D56,EF!$D$100:$D$115,0))*INDEX(EF!$H$116:$H$131,MATCH(Emissions!$D56,EF!$D$116:$D$131,0))*kgtoGg</f>
        <v>5.7151574370965701</v>
      </c>
      <c r="BC56" s="22">
        <f>INDEX('Activity data'!BC$24:BC$39,MATCH(Emissions!$D56,'Activity data'!$D$24:$D$39,0))*INDEX(EF!$H$84:$H$99,MATCH(Emissions!$D56,EF!$D$84:$D$99,0))*INDEX(EF!$H$100:$H$115,MATCH(Emissions!$D56,EF!$D$100:$D$115,0))*INDEX(EF!$H$116:$H$131,MATCH(Emissions!$D56,EF!$D$116:$D$131,0))*kgtoGg</f>
        <v>5.7294548055832104</v>
      </c>
      <c r="BD56" s="22">
        <f>INDEX('Activity data'!BD$24:BD$39,MATCH(Emissions!$D56,'Activity data'!$D$24:$D$39,0))*INDEX(EF!$H$84:$H$99,MATCH(Emissions!$D56,EF!$D$84:$D$99,0))*INDEX(EF!$H$100:$H$115,MATCH(Emissions!$D56,EF!$D$100:$D$115,0))*INDEX(EF!$H$116:$H$131,MATCH(Emissions!$D56,EF!$D$116:$D$131,0))*kgtoGg</f>
        <v>5.7437521740698498</v>
      </c>
      <c r="BE56" s="22">
        <f>INDEX('Activity data'!BE$24:BE$39,MATCH(Emissions!$D56,'Activity data'!$D$24:$D$39,0))*INDEX(EF!$H$84:$H$99,MATCH(Emissions!$D56,EF!$D$84:$D$99,0))*INDEX(EF!$H$100:$H$115,MATCH(Emissions!$D56,EF!$D$100:$D$115,0))*INDEX(EF!$H$116:$H$131,MATCH(Emissions!$D56,EF!$D$116:$D$131,0))*kgtoGg</f>
        <v>5.7580495425564893</v>
      </c>
      <c r="BF56" s="22">
        <f>INDEX('Activity data'!BF$24:BF$39,MATCH(Emissions!$D56,'Activity data'!$D$24:$D$39,0))*INDEX(EF!$H$84:$H$99,MATCH(Emissions!$D56,EF!$D$84:$D$99,0))*INDEX(EF!$H$100:$H$115,MATCH(Emissions!$D56,EF!$D$100:$D$115,0))*INDEX(EF!$H$116:$H$131,MATCH(Emissions!$D56,EF!$D$116:$D$131,0))*kgtoGg</f>
        <v>5.7723469110431305</v>
      </c>
      <c r="BG56" s="22">
        <f>INDEX('Activity data'!BG$24:BG$39,MATCH(Emissions!$D56,'Activity data'!$D$24:$D$39,0))*INDEX(EF!$H$84:$H$99,MATCH(Emissions!$D56,EF!$D$84:$D$99,0))*INDEX(EF!$H$100:$H$115,MATCH(Emissions!$D56,EF!$D$100:$D$115,0))*INDEX(EF!$H$116:$H$131,MATCH(Emissions!$D56,EF!$D$116:$D$131,0))*kgtoGg</f>
        <v>5.7866442795297708</v>
      </c>
      <c r="BH56" s="22">
        <f>INDEX('Activity data'!BH$24:BH$39,MATCH(Emissions!$D56,'Activity data'!$D$24:$D$39,0))*INDEX(EF!$H$84:$H$99,MATCH(Emissions!$D56,EF!$D$84:$D$99,0))*INDEX(EF!$H$100:$H$115,MATCH(Emissions!$D56,EF!$D$100:$D$115,0))*INDEX(EF!$H$116:$H$131,MATCH(Emissions!$D56,EF!$D$116:$D$131,0))*kgtoGg</f>
        <v>5.8009416480164102</v>
      </c>
      <c r="BI56" s="22">
        <f>INDEX('Activity data'!BI$24:BI$39,MATCH(Emissions!$D56,'Activity data'!$D$24:$D$39,0))*INDEX(EF!$H$84:$H$99,MATCH(Emissions!$D56,EF!$D$84:$D$99,0))*INDEX(EF!$H$100:$H$115,MATCH(Emissions!$D56,EF!$D$100:$D$115,0))*INDEX(EF!$H$116:$H$131,MATCH(Emissions!$D56,EF!$D$116:$D$131,0))*kgtoGg</f>
        <v>5.8152390165030496</v>
      </c>
      <c r="BJ56" s="22">
        <f>INDEX('Activity data'!BJ$24:BJ$39,MATCH(Emissions!$D56,'Activity data'!$D$24:$D$39,0))*INDEX(EF!$H$84:$H$99,MATCH(Emissions!$D56,EF!$D$84:$D$99,0))*INDEX(EF!$H$100:$H$115,MATCH(Emissions!$D56,EF!$D$100:$D$115,0))*INDEX(EF!$H$116:$H$131,MATCH(Emissions!$D56,EF!$D$116:$D$131,0))*kgtoGg</f>
        <v>5.82953638498969</v>
      </c>
      <c r="BK56" s="22">
        <f>INDEX('Activity data'!BK$24:BK$39,MATCH(Emissions!$D56,'Activity data'!$D$24:$D$39,0))*INDEX(EF!$H$84:$H$99,MATCH(Emissions!$D56,EF!$D$84:$D$99,0))*INDEX(EF!$H$100:$H$115,MATCH(Emissions!$D56,EF!$D$100:$D$115,0))*INDEX(EF!$H$116:$H$131,MATCH(Emissions!$D56,EF!$D$116:$D$131,0))*kgtoGg</f>
        <v>5.8438337534763294</v>
      </c>
      <c r="BL56" s="22">
        <f>INDEX('Activity data'!BL$24:BL$39,MATCH(Emissions!$D56,'Activity data'!$D$24:$D$39,0))*INDEX(EF!$H$84:$H$99,MATCH(Emissions!$D56,EF!$D$84:$D$99,0))*INDEX(EF!$H$100:$H$115,MATCH(Emissions!$D56,EF!$D$100:$D$115,0))*INDEX(EF!$H$116:$H$131,MATCH(Emissions!$D56,EF!$D$116:$D$131,0))*kgtoGg</f>
        <v>5.8581311219629697</v>
      </c>
      <c r="BM56" s="22">
        <f>INDEX('Activity data'!BM$24:BM$39,MATCH(Emissions!$D56,'Activity data'!$D$24:$D$39,0))*INDEX(EF!$H$84:$H$99,MATCH(Emissions!$D56,EF!$D$84:$D$99,0))*INDEX(EF!$H$100:$H$115,MATCH(Emissions!$D56,EF!$D$100:$D$115,0))*INDEX(EF!$H$116:$H$131,MATCH(Emissions!$D56,EF!$D$116:$D$131,0))*kgtoGg</f>
        <v>5.8724284904496109</v>
      </c>
      <c r="BN56" s="22">
        <f>INDEX('Activity data'!BN$24:BN$39,MATCH(Emissions!$D56,'Activity data'!$D$24:$D$39,0))*INDEX(EF!$H$84:$H$99,MATCH(Emissions!$D56,EF!$D$84:$D$99,0))*INDEX(EF!$H$100:$H$115,MATCH(Emissions!$D56,EF!$D$100:$D$115,0))*INDEX(EF!$H$116:$H$131,MATCH(Emissions!$D56,EF!$D$116:$D$131,0))*kgtoGg</f>
        <v>5.8867258589362494</v>
      </c>
      <c r="BO56" s="22">
        <f>INDEX('Activity data'!BO$24:BO$39,MATCH(Emissions!$D56,'Activity data'!$D$24:$D$39,0))*INDEX(EF!$H$84:$H$99,MATCH(Emissions!$D56,EF!$D$84:$D$99,0))*INDEX(EF!$H$100:$H$115,MATCH(Emissions!$D56,EF!$D$100:$D$115,0))*INDEX(EF!$H$116:$H$131,MATCH(Emissions!$D56,EF!$D$116:$D$131,0))*kgtoGg</f>
        <v>5.9010232274228898</v>
      </c>
      <c r="BP56" s="22">
        <f>INDEX('Activity data'!BP$24:BP$39,MATCH(Emissions!$D56,'Activity data'!$D$24:$D$39,0))*INDEX(EF!$H$84:$H$99,MATCH(Emissions!$D56,EF!$D$84:$D$99,0))*INDEX(EF!$H$100:$H$115,MATCH(Emissions!$D56,EF!$D$100:$D$115,0))*INDEX(EF!$H$116:$H$131,MATCH(Emissions!$D56,EF!$D$116:$D$131,0))*kgtoGg</f>
        <v>5.9153205959095292</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3.1359929859964764</v>
      </c>
      <c r="AL57" s="22">
        <f>INDEX('Activity data'!AL$24:AL$39,MATCH(Emissions!$D57,'Activity data'!$D$24:$D$39,0))*INDEX(EF!$H$84:$H$99,MATCH(Emissions!$D57,EF!$D$84:$D$99,0))*INDEX(EF!$H$100:$H$115,MATCH(Emissions!$D57,EF!$D$100:$D$115,0))*INDEX(EF!$H$116:$H$131,MATCH(Emissions!$D57,EF!$D$116:$D$131,0))*kgtoGg</f>
        <v>3.140116670460936</v>
      </c>
      <c r="AM57" s="22">
        <f>INDEX('Activity data'!AM$24:AM$39,MATCH(Emissions!$D57,'Activity data'!$D$24:$D$39,0))*INDEX(EF!$H$84:$H$99,MATCH(Emissions!$D57,EF!$D$84:$D$99,0))*INDEX(EF!$H$100:$H$115,MATCH(Emissions!$D57,EF!$D$100:$D$115,0))*INDEX(EF!$H$116:$H$131,MATCH(Emissions!$D57,EF!$D$116:$D$131,0))*kgtoGg</f>
        <v>3.1442403549253957</v>
      </c>
      <c r="AN57" s="22">
        <f>INDEX('Activity data'!AN$24:AN$39,MATCH(Emissions!$D57,'Activity data'!$D$24:$D$39,0))*INDEX(EF!$H$84:$H$99,MATCH(Emissions!$D57,EF!$D$84:$D$99,0))*INDEX(EF!$H$100:$H$115,MATCH(Emissions!$D57,EF!$D$100:$D$115,0))*INDEX(EF!$H$116:$H$131,MATCH(Emissions!$D57,EF!$D$116:$D$131,0))*kgtoGg</f>
        <v>3.1483640393898567</v>
      </c>
      <c r="AO57" s="22">
        <f>INDEX('Activity data'!AO$24:AO$39,MATCH(Emissions!$D57,'Activity data'!$D$24:$D$39,0))*INDEX(EF!$H$84:$H$99,MATCH(Emissions!$D57,EF!$D$84:$D$99,0))*INDEX(EF!$H$100:$H$115,MATCH(Emissions!$D57,EF!$D$100:$D$115,0))*INDEX(EF!$H$116:$H$131,MATCH(Emissions!$D57,EF!$D$116:$D$131,0))*kgtoGg</f>
        <v>3.1524877238543163</v>
      </c>
      <c r="AP57" s="22">
        <f>INDEX('Activity data'!AP$24:AP$39,MATCH(Emissions!$D57,'Activity data'!$D$24:$D$39,0))*INDEX(EF!$H$84:$H$99,MATCH(Emissions!$D57,EF!$D$84:$D$99,0))*INDEX(EF!$H$100:$H$115,MATCH(Emissions!$D57,EF!$D$100:$D$115,0))*INDEX(EF!$H$116:$H$131,MATCH(Emissions!$D57,EF!$D$116:$D$131,0))*kgtoGg</f>
        <v>3.1566114083187764</v>
      </c>
      <c r="AQ57" s="22">
        <f>INDEX('Activity data'!AQ$24:AQ$39,MATCH(Emissions!$D57,'Activity data'!$D$24:$D$39,0))*INDEX(EF!$H$84:$H$99,MATCH(Emissions!$D57,EF!$D$84:$D$99,0))*INDEX(EF!$H$100:$H$115,MATCH(Emissions!$D57,EF!$D$100:$D$115,0))*INDEX(EF!$H$116:$H$131,MATCH(Emissions!$D57,EF!$D$116:$D$131,0))*kgtoGg</f>
        <v>3.1607350927832361</v>
      </c>
      <c r="AR57" s="22">
        <f>INDEX('Activity data'!AR$24:AR$39,MATCH(Emissions!$D57,'Activity data'!$D$24:$D$39,0))*INDEX(EF!$H$84:$H$99,MATCH(Emissions!$D57,EF!$D$84:$D$99,0))*INDEX(EF!$H$100:$H$115,MATCH(Emissions!$D57,EF!$D$100:$D$115,0))*INDEX(EF!$H$116:$H$131,MATCH(Emissions!$D57,EF!$D$116:$D$131,0))*kgtoGg</f>
        <v>3.1648587772476962</v>
      </c>
      <c r="AS57" s="22">
        <f>INDEX('Activity data'!AS$24:AS$39,MATCH(Emissions!$D57,'Activity data'!$D$24:$D$39,0))*INDEX(EF!$H$84:$H$99,MATCH(Emissions!$D57,EF!$D$84:$D$99,0))*INDEX(EF!$H$100:$H$115,MATCH(Emissions!$D57,EF!$D$100:$D$115,0))*INDEX(EF!$H$116:$H$131,MATCH(Emissions!$D57,EF!$D$116:$D$131,0))*kgtoGg</f>
        <v>3.1689824617121563</v>
      </c>
      <c r="AT57" s="22">
        <f>INDEX('Activity data'!AT$24:AT$39,MATCH(Emissions!$D57,'Activity data'!$D$24:$D$39,0))*INDEX(EF!$H$84:$H$99,MATCH(Emissions!$D57,EF!$D$84:$D$99,0))*INDEX(EF!$H$100:$H$115,MATCH(Emissions!$D57,EF!$D$100:$D$115,0))*INDEX(EF!$H$116:$H$131,MATCH(Emissions!$D57,EF!$D$116:$D$131,0))*kgtoGg</f>
        <v>3.1731061461766159</v>
      </c>
      <c r="AU57" s="22">
        <f>INDEX('Activity data'!AU$24:AU$39,MATCH(Emissions!$D57,'Activity data'!$D$24:$D$39,0))*INDEX(EF!$H$84:$H$99,MATCH(Emissions!$D57,EF!$D$84:$D$99,0))*INDEX(EF!$H$100:$H$115,MATCH(Emissions!$D57,EF!$D$100:$D$115,0))*INDEX(EF!$H$116:$H$131,MATCH(Emissions!$D57,EF!$D$116:$D$131,0))*kgtoGg</f>
        <v>3.1772298306410764</v>
      </c>
      <c r="AV57" s="22">
        <f>INDEX('Activity data'!AV$24:AV$39,MATCH(Emissions!$D57,'Activity data'!$D$24:$D$39,0))*INDEX(EF!$H$84:$H$99,MATCH(Emissions!$D57,EF!$D$84:$D$99,0))*INDEX(EF!$H$100:$H$115,MATCH(Emissions!$D57,EF!$D$100:$D$115,0))*INDEX(EF!$H$116:$H$131,MATCH(Emissions!$D57,EF!$D$116:$D$131,0))*kgtoGg</f>
        <v>3.1813535151055365</v>
      </c>
      <c r="AW57" s="22">
        <f>INDEX('Activity data'!AW$24:AW$39,MATCH(Emissions!$D57,'Activity data'!$D$24:$D$39,0))*INDEX(EF!$H$84:$H$99,MATCH(Emissions!$D57,EF!$D$84:$D$99,0))*INDEX(EF!$H$100:$H$115,MATCH(Emissions!$D57,EF!$D$100:$D$115,0))*INDEX(EF!$H$116:$H$131,MATCH(Emissions!$D57,EF!$D$116:$D$131,0))*kgtoGg</f>
        <v>3.1673000034864489</v>
      </c>
      <c r="AX57" s="22">
        <f>INDEX('Activity data'!AX$24:AX$39,MATCH(Emissions!$D57,'Activity data'!$D$24:$D$39,0))*INDEX(EF!$H$84:$H$99,MATCH(Emissions!$D57,EF!$D$84:$D$99,0))*INDEX(EF!$H$100:$H$115,MATCH(Emissions!$D57,EF!$D$100:$D$115,0))*INDEX(EF!$H$116:$H$131,MATCH(Emissions!$D57,EF!$D$116:$D$131,0))*kgtoGg</f>
        <v>3.1532464918673613</v>
      </c>
      <c r="AY57" s="22">
        <f>INDEX('Activity data'!AY$24:AY$39,MATCH(Emissions!$D57,'Activity data'!$D$24:$D$39,0))*INDEX(EF!$H$84:$H$99,MATCH(Emissions!$D57,EF!$D$84:$D$99,0))*INDEX(EF!$H$100:$H$115,MATCH(Emissions!$D57,EF!$D$100:$D$115,0))*INDEX(EF!$H$116:$H$131,MATCH(Emissions!$D57,EF!$D$116:$D$131,0))*kgtoGg</f>
        <v>3.1391929802482736</v>
      </c>
      <c r="AZ57" s="22">
        <f>INDEX('Activity data'!AZ$24:AZ$39,MATCH(Emissions!$D57,'Activity data'!$D$24:$D$39,0))*INDEX(EF!$H$84:$H$99,MATCH(Emissions!$D57,EF!$D$84:$D$99,0))*INDEX(EF!$H$100:$H$115,MATCH(Emissions!$D57,EF!$D$100:$D$115,0))*INDEX(EF!$H$116:$H$131,MATCH(Emissions!$D57,EF!$D$116:$D$131,0))*kgtoGg</f>
        <v>3.1251394686291865</v>
      </c>
      <c r="BA57" s="22">
        <f>INDEX('Activity data'!BA$24:BA$39,MATCH(Emissions!$D57,'Activity data'!$D$24:$D$39,0))*INDEX(EF!$H$84:$H$99,MATCH(Emissions!$D57,EF!$D$84:$D$99,0))*INDEX(EF!$H$100:$H$115,MATCH(Emissions!$D57,EF!$D$100:$D$115,0))*INDEX(EF!$H$116:$H$131,MATCH(Emissions!$D57,EF!$D$116:$D$131,0))*kgtoGg</f>
        <v>3.1110859570100993</v>
      </c>
      <c r="BB57" s="22">
        <f>INDEX('Activity data'!BB$24:BB$39,MATCH(Emissions!$D57,'Activity data'!$D$24:$D$39,0))*INDEX(EF!$H$84:$H$99,MATCH(Emissions!$D57,EF!$D$84:$D$99,0))*INDEX(EF!$H$100:$H$115,MATCH(Emissions!$D57,EF!$D$100:$D$115,0))*INDEX(EF!$H$116:$H$131,MATCH(Emissions!$D57,EF!$D$116:$D$131,0))*kgtoGg</f>
        <v>3.0970324453910112</v>
      </c>
      <c r="BC57" s="22">
        <f>INDEX('Activity data'!BC$24:BC$39,MATCH(Emissions!$D57,'Activity data'!$D$24:$D$39,0))*INDEX(EF!$H$84:$H$99,MATCH(Emissions!$D57,EF!$D$84:$D$99,0))*INDEX(EF!$H$100:$H$115,MATCH(Emissions!$D57,EF!$D$100:$D$115,0))*INDEX(EF!$H$116:$H$131,MATCH(Emissions!$D57,EF!$D$116:$D$131,0))*kgtoGg</f>
        <v>3.082978933771924</v>
      </c>
      <c r="BD57" s="22">
        <f>INDEX('Activity data'!BD$24:BD$39,MATCH(Emissions!$D57,'Activity data'!$D$24:$D$39,0))*INDEX(EF!$H$84:$H$99,MATCH(Emissions!$D57,EF!$D$84:$D$99,0))*INDEX(EF!$H$100:$H$115,MATCH(Emissions!$D57,EF!$D$100:$D$115,0))*INDEX(EF!$H$116:$H$131,MATCH(Emissions!$D57,EF!$D$116:$D$131,0))*kgtoGg</f>
        <v>3.0689254221528368</v>
      </c>
      <c r="BE57" s="22">
        <f>INDEX('Activity data'!BE$24:BE$39,MATCH(Emissions!$D57,'Activity data'!$D$24:$D$39,0))*INDEX(EF!$H$84:$H$99,MATCH(Emissions!$D57,EF!$D$84:$D$99,0))*INDEX(EF!$H$100:$H$115,MATCH(Emissions!$D57,EF!$D$100:$D$115,0))*INDEX(EF!$H$116:$H$131,MATCH(Emissions!$D57,EF!$D$116:$D$131,0))*kgtoGg</f>
        <v>3.0507482260692895</v>
      </c>
      <c r="BF57" s="22">
        <f>INDEX('Activity data'!BF$24:BF$39,MATCH(Emissions!$D57,'Activity data'!$D$24:$D$39,0))*INDEX(EF!$H$84:$H$99,MATCH(Emissions!$D57,EF!$D$84:$D$99,0))*INDEX(EF!$H$100:$H$115,MATCH(Emissions!$D57,EF!$D$100:$D$115,0))*INDEX(EF!$H$116:$H$131,MATCH(Emissions!$D57,EF!$D$116:$D$131,0))*kgtoGg</f>
        <v>3.0325710299857409</v>
      </c>
      <c r="BG57" s="22">
        <f>INDEX('Activity data'!BG$24:BG$39,MATCH(Emissions!$D57,'Activity data'!$D$24:$D$39,0))*INDEX(EF!$H$84:$H$99,MATCH(Emissions!$D57,EF!$D$84:$D$99,0))*INDEX(EF!$H$100:$H$115,MATCH(Emissions!$D57,EF!$D$100:$D$115,0))*INDEX(EF!$H$116:$H$131,MATCH(Emissions!$D57,EF!$D$116:$D$131,0))*kgtoGg</f>
        <v>3.0143938339021941</v>
      </c>
      <c r="BH57" s="22">
        <f>INDEX('Activity data'!BH$24:BH$39,MATCH(Emissions!$D57,'Activity data'!$D$24:$D$39,0))*INDEX(EF!$H$84:$H$99,MATCH(Emissions!$D57,EF!$D$84:$D$99,0))*INDEX(EF!$H$100:$H$115,MATCH(Emissions!$D57,EF!$D$100:$D$115,0))*INDEX(EF!$H$116:$H$131,MATCH(Emissions!$D57,EF!$D$116:$D$131,0))*kgtoGg</f>
        <v>2.9962166378186468</v>
      </c>
      <c r="BI57" s="22">
        <f>INDEX('Activity data'!BI$24:BI$39,MATCH(Emissions!$D57,'Activity data'!$D$24:$D$39,0))*INDEX(EF!$H$84:$H$99,MATCH(Emissions!$D57,EF!$D$84:$D$99,0))*INDEX(EF!$H$100:$H$115,MATCH(Emissions!$D57,EF!$D$100:$D$115,0))*INDEX(EF!$H$116:$H$131,MATCH(Emissions!$D57,EF!$D$116:$D$131,0))*kgtoGg</f>
        <v>2.9780394417350995</v>
      </c>
      <c r="BJ57" s="22">
        <f>INDEX('Activity data'!BJ$24:BJ$39,MATCH(Emissions!$D57,'Activity data'!$D$24:$D$39,0))*INDEX(EF!$H$84:$H$99,MATCH(Emissions!$D57,EF!$D$84:$D$99,0))*INDEX(EF!$H$100:$H$115,MATCH(Emissions!$D57,EF!$D$100:$D$115,0))*INDEX(EF!$H$116:$H$131,MATCH(Emissions!$D57,EF!$D$116:$D$131,0))*kgtoGg</f>
        <v>2.9598622456515518</v>
      </c>
      <c r="BK57" s="22">
        <f>INDEX('Activity data'!BK$24:BK$39,MATCH(Emissions!$D57,'Activity data'!$D$24:$D$39,0))*INDEX(EF!$H$84:$H$99,MATCH(Emissions!$D57,EF!$D$84:$D$99,0))*INDEX(EF!$H$100:$H$115,MATCH(Emissions!$D57,EF!$D$100:$D$115,0))*INDEX(EF!$H$116:$H$131,MATCH(Emissions!$D57,EF!$D$116:$D$131,0))*kgtoGg</f>
        <v>2.9416850495680045</v>
      </c>
      <c r="BL57" s="22">
        <f>INDEX('Activity data'!BL$24:BL$39,MATCH(Emissions!$D57,'Activity data'!$D$24:$D$39,0))*INDEX(EF!$H$84:$H$99,MATCH(Emissions!$D57,EF!$D$84:$D$99,0))*INDEX(EF!$H$100:$H$115,MATCH(Emissions!$D57,EF!$D$100:$D$115,0))*INDEX(EF!$H$116:$H$131,MATCH(Emissions!$D57,EF!$D$116:$D$131,0))*kgtoGg</f>
        <v>2.9235078534844567</v>
      </c>
      <c r="BM57" s="22">
        <f>INDEX('Activity data'!BM$24:BM$39,MATCH(Emissions!$D57,'Activity data'!$D$24:$D$39,0))*INDEX(EF!$H$84:$H$99,MATCH(Emissions!$D57,EF!$D$84:$D$99,0))*INDEX(EF!$H$100:$H$115,MATCH(Emissions!$D57,EF!$D$100:$D$115,0))*INDEX(EF!$H$116:$H$131,MATCH(Emissions!$D57,EF!$D$116:$D$131,0))*kgtoGg</f>
        <v>2.9053306574009099</v>
      </c>
      <c r="BN57" s="22">
        <f>INDEX('Activity data'!BN$24:BN$39,MATCH(Emissions!$D57,'Activity data'!$D$24:$D$39,0))*INDEX(EF!$H$84:$H$99,MATCH(Emissions!$D57,EF!$D$84:$D$99,0))*INDEX(EF!$H$100:$H$115,MATCH(Emissions!$D57,EF!$D$100:$D$115,0))*INDEX(EF!$H$116:$H$131,MATCH(Emissions!$D57,EF!$D$116:$D$131,0))*kgtoGg</f>
        <v>2.8871534613173622</v>
      </c>
      <c r="BO57" s="22">
        <f>INDEX('Activity data'!BO$24:BO$39,MATCH(Emissions!$D57,'Activity data'!$D$24:$D$39,0))*INDEX(EF!$H$84:$H$99,MATCH(Emissions!$D57,EF!$D$84:$D$99,0))*INDEX(EF!$H$100:$H$115,MATCH(Emissions!$D57,EF!$D$100:$D$115,0))*INDEX(EF!$H$116:$H$131,MATCH(Emissions!$D57,EF!$D$116:$D$131,0))*kgtoGg</f>
        <v>2.8689762652338144</v>
      </c>
      <c r="BP57" s="22">
        <f>INDEX('Activity data'!BP$24:BP$39,MATCH(Emissions!$D57,'Activity data'!$D$24:$D$39,0))*INDEX(EF!$H$84:$H$99,MATCH(Emissions!$D57,EF!$D$84:$D$99,0))*INDEX(EF!$H$100:$H$115,MATCH(Emissions!$D57,EF!$D$100:$D$115,0))*INDEX(EF!$H$116:$H$131,MATCH(Emissions!$D57,EF!$D$116:$D$131,0))*kgtoGg</f>
        <v>2.8507990691502676</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6.1181056105238172</v>
      </c>
      <c r="AL58" s="22">
        <f>INDEX('Activity data'!AL$24:AL$39,MATCH(Emissions!$D58,'Activity data'!$D$24:$D$39,0))*INDEX(EF!$H$84:$H$99,MATCH(Emissions!$D58,EF!$D$84:$D$99,0))*INDEX(EF!$H$100:$H$115,MATCH(Emissions!$D58,EF!$D$100:$D$115,0))*INDEX(EF!$H$116:$H$131,MATCH(Emissions!$D58,EF!$D$116:$D$131,0))*kgtoGg</f>
        <v>6.1089603643122858</v>
      </c>
      <c r="AM58" s="22">
        <f>INDEX('Activity data'!AM$24:AM$39,MATCH(Emissions!$D58,'Activity data'!$D$24:$D$39,0))*INDEX(EF!$H$84:$H$99,MATCH(Emissions!$D58,EF!$D$84:$D$99,0))*INDEX(EF!$H$100:$H$115,MATCH(Emissions!$D58,EF!$D$100:$D$115,0))*INDEX(EF!$H$116:$H$131,MATCH(Emissions!$D58,EF!$D$116:$D$131,0))*kgtoGg</f>
        <v>6.0998151181007563</v>
      </c>
      <c r="AN58" s="22">
        <f>INDEX('Activity data'!AN$24:AN$39,MATCH(Emissions!$D58,'Activity data'!$D$24:$D$39,0))*INDEX(EF!$H$84:$H$99,MATCH(Emissions!$D58,EF!$D$84:$D$99,0))*INDEX(EF!$H$100:$H$115,MATCH(Emissions!$D58,EF!$D$100:$D$115,0))*INDEX(EF!$H$116:$H$131,MATCH(Emissions!$D58,EF!$D$116:$D$131,0))*kgtoGg</f>
        <v>6.0906698718892258</v>
      </c>
      <c r="AO58" s="22">
        <f>INDEX('Activity data'!AO$24:AO$39,MATCH(Emissions!$D58,'Activity data'!$D$24:$D$39,0))*INDEX(EF!$H$84:$H$99,MATCH(Emissions!$D58,EF!$D$84:$D$99,0))*INDEX(EF!$H$100:$H$115,MATCH(Emissions!$D58,EF!$D$100:$D$115,0))*INDEX(EF!$H$116:$H$131,MATCH(Emissions!$D58,EF!$D$116:$D$131,0))*kgtoGg</f>
        <v>6.0815246256776962</v>
      </c>
      <c r="AP58" s="22">
        <f>INDEX('Activity data'!AP$24:AP$39,MATCH(Emissions!$D58,'Activity data'!$D$24:$D$39,0))*INDEX(EF!$H$84:$H$99,MATCH(Emissions!$D58,EF!$D$84:$D$99,0))*INDEX(EF!$H$100:$H$115,MATCH(Emissions!$D58,EF!$D$100:$D$115,0))*INDEX(EF!$H$116:$H$131,MATCH(Emissions!$D58,EF!$D$116:$D$131,0))*kgtoGg</f>
        <v>6.0723793794661658</v>
      </c>
      <c r="AQ58" s="22">
        <f>INDEX('Activity data'!AQ$24:AQ$39,MATCH(Emissions!$D58,'Activity data'!$D$24:$D$39,0))*INDEX(EF!$H$84:$H$99,MATCH(Emissions!$D58,EF!$D$84:$D$99,0))*INDEX(EF!$H$100:$H$115,MATCH(Emissions!$D58,EF!$D$100:$D$115,0))*INDEX(EF!$H$116:$H$131,MATCH(Emissions!$D58,EF!$D$116:$D$131,0))*kgtoGg</f>
        <v>6.0632341332546362</v>
      </c>
      <c r="AR58" s="22">
        <f>INDEX('Activity data'!AR$24:AR$39,MATCH(Emissions!$D58,'Activity data'!$D$24:$D$39,0))*INDEX(EF!$H$84:$H$99,MATCH(Emissions!$D58,EF!$D$84:$D$99,0))*INDEX(EF!$H$100:$H$115,MATCH(Emissions!$D58,EF!$D$100:$D$115,0))*INDEX(EF!$H$116:$H$131,MATCH(Emissions!$D58,EF!$D$116:$D$131,0))*kgtoGg</f>
        <v>6.0540888870431049</v>
      </c>
      <c r="AS58" s="22">
        <f>INDEX('Activity data'!AS$24:AS$39,MATCH(Emissions!$D58,'Activity data'!$D$24:$D$39,0))*INDEX(EF!$H$84:$H$99,MATCH(Emissions!$D58,EF!$D$84:$D$99,0))*INDEX(EF!$H$100:$H$115,MATCH(Emissions!$D58,EF!$D$100:$D$115,0))*INDEX(EF!$H$116:$H$131,MATCH(Emissions!$D58,EF!$D$116:$D$131,0))*kgtoGg</f>
        <v>6.0449436408315753</v>
      </c>
      <c r="AT58" s="22">
        <f>INDEX('Activity data'!AT$24:AT$39,MATCH(Emissions!$D58,'Activity data'!$D$24:$D$39,0))*INDEX(EF!$H$84:$H$99,MATCH(Emissions!$D58,EF!$D$84:$D$99,0))*INDEX(EF!$H$100:$H$115,MATCH(Emissions!$D58,EF!$D$100:$D$115,0))*INDEX(EF!$H$116:$H$131,MATCH(Emissions!$D58,EF!$D$116:$D$131,0))*kgtoGg</f>
        <v>6.0357983946200457</v>
      </c>
      <c r="AU58" s="22">
        <f>INDEX('Activity data'!AU$24:AU$39,MATCH(Emissions!$D58,'Activity data'!$D$24:$D$39,0))*INDEX(EF!$H$84:$H$99,MATCH(Emissions!$D58,EF!$D$84:$D$99,0))*INDEX(EF!$H$100:$H$115,MATCH(Emissions!$D58,EF!$D$100:$D$115,0))*INDEX(EF!$H$116:$H$131,MATCH(Emissions!$D58,EF!$D$116:$D$131,0))*kgtoGg</f>
        <v>6.0266531484085162</v>
      </c>
      <c r="AV58" s="22">
        <f>INDEX('Activity data'!AV$24:AV$39,MATCH(Emissions!$D58,'Activity data'!$D$24:$D$39,0))*INDEX(EF!$H$84:$H$99,MATCH(Emissions!$D58,EF!$D$84:$D$99,0))*INDEX(EF!$H$100:$H$115,MATCH(Emissions!$D58,EF!$D$100:$D$115,0))*INDEX(EF!$H$116:$H$131,MATCH(Emissions!$D58,EF!$D$116:$D$131,0))*kgtoGg</f>
        <v>6.0175079021969848</v>
      </c>
      <c r="AW58" s="22">
        <f>INDEX('Activity data'!AW$24:AW$39,MATCH(Emissions!$D58,'Activity data'!$D$24:$D$39,0))*INDEX(EF!$H$84:$H$99,MATCH(Emissions!$D58,EF!$D$84:$D$99,0))*INDEX(EF!$H$100:$H$115,MATCH(Emissions!$D58,EF!$D$100:$D$115,0))*INDEX(EF!$H$116:$H$131,MATCH(Emissions!$D58,EF!$D$116:$D$131,0))*kgtoGg</f>
        <v>6.0083626559854544</v>
      </c>
      <c r="AX58" s="22">
        <f>INDEX('Activity data'!AX$24:AX$39,MATCH(Emissions!$D58,'Activity data'!$D$24:$D$39,0))*INDEX(EF!$H$84:$H$99,MATCH(Emissions!$D58,EF!$D$84:$D$99,0))*INDEX(EF!$H$100:$H$115,MATCH(Emissions!$D58,EF!$D$100:$D$115,0))*INDEX(EF!$H$116:$H$131,MATCH(Emissions!$D58,EF!$D$116:$D$131,0))*kgtoGg</f>
        <v>5.9992174097739257</v>
      </c>
      <c r="AY58" s="22">
        <f>INDEX('Activity data'!AY$24:AY$39,MATCH(Emissions!$D58,'Activity data'!$D$24:$D$39,0))*INDEX(EF!$H$84:$H$99,MATCH(Emissions!$D58,EF!$D$84:$D$99,0))*INDEX(EF!$H$100:$H$115,MATCH(Emissions!$D58,EF!$D$100:$D$115,0))*INDEX(EF!$H$116:$H$131,MATCH(Emissions!$D58,EF!$D$116:$D$131,0))*kgtoGg</f>
        <v>5.9900721635623952</v>
      </c>
      <c r="AZ58" s="22">
        <f>INDEX('Activity data'!AZ$24:AZ$39,MATCH(Emissions!$D58,'Activity data'!$D$24:$D$39,0))*INDEX(EF!$H$84:$H$99,MATCH(Emissions!$D58,EF!$D$84:$D$99,0))*INDEX(EF!$H$100:$H$115,MATCH(Emissions!$D58,EF!$D$100:$D$115,0))*INDEX(EF!$H$116:$H$131,MATCH(Emissions!$D58,EF!$D$116:$D$131,0))*kgtoGg</f>
        <v>5.9809269173508648</v>
      </c>
      <c r="BA58" s="22">
        <f>INDEX('Activity data'!BA$24:BA$39,MATCH(Emissions!$D58,'Activity data'!$D$24:$D$39,0))*INDEX(EF!$H$84:$H$99,MATCH(Emissions!$D58,EF!$D$84:$D$99,0))*INDEX(EF!$H$100:$H$115,MATCH(Emissions!$D58,EF!$D$100:$D$115,0))*INDEX(EF!$H$116:$H$131,MATCH(Emissions!$D58,EF!$D$116:$D$131,0))*kgtoGg</f>
        <v>5.9717816711393343</v>
      </c>
      <c r="BB58" s="22">
        <f>INDEX('Activity data'!BB$24:BB$39,MATCH(Emissions!$D58,'Activity data'!$D$24:$D$39,0))*INDEX(EF!$H$84:$H$99,MATCH(Emissions!$D58,EF!$D$84:$D$99,0))*INDEX(EF!$H$100:$H$115,MATCH(Emissions!$D58,EF!$D$100:$D$115,0))*INDEX(EF!$H$116:$H$131,MATCH(Emissions!$D58,EF!$D$116:$D$131,0))*kgtoGg</f>
        <v>5.9626364249278048</v>
      </c>
      <c r="BC58" s="22">
        <f>INDEX('Activity data'!BC$24:BC$39,MATCH(Emissions!$D58,'Activity data'!$D$24:$D$39,0))*INDEX(EF!$H$84:$H$99,MATCH(Emissions!$D58,EF!$D$84:$D$99,0))*INDEX(EF!$H$100:$H$115,MATCH(Emissions!$D58,EF!$D$100:$D$115,0))*INDEX(EF!$H$116:$H$131,MATCH(Emissions!$D58,EF!$D$116:$D$131,0))*kgtoGg</f>
        <v>5.9534911787162734</v>
      </c>
      <c r="BD58" s="22">
        <f>INDEX('Activity data'!BD$24:BD$39,MATCH(Emissions!$D58,'Activity data'!$D$24:$D$39,0))*INDEX(EF!$H$84:$H$99,MATCH(Emissions!$D58,EF!$D$84:$D$99,0))*INDEX(EF!$H$100:$H$115,MATCH(Emissions!$D58,EF!$D$100:$D$115,0))*INDEX(EF!$H$116:$H$131,MATCH(Emissions!$D58,EF!$D$116:$D$131,0))*kgtoGg</f>
        <v>5.9443459325047439</v>
      </c>
      <c r="BE58" s="22">
        <f>INDEX('Activity data'!BE$24:BE$39,MATCH(Emissions!$D58,'Activity data'!$D$24:$D$39,0))*INDEX(EF!$H$84:$H$99,MATCH(Emissions!$D58,EF!$D$84:$D$99,0))*INDEX(EF!$H$100:$H$115,MATCH(Emissions!$D58,EF!$D$100:$D$115,0))*INDEX(EF!$H$116:$H$131,MATCH(Emissions!$D58,EF!$D$116:$D$131,0))*kgtoGg</f>
        <v>5.9352006862932143</v>
      </c>
      <c r="BF58" s="22">
        <f>INDEX('Activity data'!BF$24:BF$39,MATCH(Emissions!$D58,'Activity data'!$D$24:$D$39,0))*INDEX(EF!$H$84:$H$99,MATCH(Emissions!$D58,EF!$D$84:$D$99,0))*INDEX(EF!$H$100:$H$115,MATCH(Emissions!$D58,EF!$D$100:$D$115,0))*INDEX(EF!$H$116:$H$131,MATCH(Emissions!$D58,EF!$D$116:$D$131,0))*kgtoGg</f>
        <v>5.9260554400816847</v>
      </c>
      <c r="BG58" s="22">
        <f>INDEX('Activity data'!BG$24:BG$39,MATCH(Emissions!$D58,'Activity data'!$D$24:$D$39,0))*INDEX(EF!$H$84:$H$99,MATCH(Emissions!$D58,EF!$D$84:$D$99,0))*INDEX(EF!$H$100:$H$115,MATCH(Emissions!$D58,EF!$D$100:$D$115,0))*INDEX(EF!$H$116:$H$131,MATCH(Emissions!$D58,EF!$D$116:$D$131,0))*kgtoGg</f>
        <v>5.9169101938701552</v>
      </c>
      <c r="BH58" s="22">
        <f>INDEX('Activity data'!BH$24:BH$39,MATCH(Emissions!$D58,'Activity data'!$D$24:$D$39,0))*INDEX(EF!$H$84:$H$99,MATCH(Emissions!$D58,EF!$D$84:$D$99,0))*INDEX(EF!$H$100:$H$115,MATCH(Emissions!$D58,EF!$D$100:$D$115,0))*INDEX(EF!$H$116:$H$131,MATCH(Emissions!$D58,EF!$D$116:$D$131,0))*kgtoGg</f>
        <v>5.9077649476586238</v>
      </c>
      <c r="BI58" s="22">
        <f>INDEX('Activity data'!BI$24:BI$39,MATCH(Emissions!$D58,'Activity data'!$D$24:$D$39,0))*INDEX(EF!$H$84:$H$99,MATCH(Emissions!$D58,EF!$D$84:$D$99,0))*INDEX(EF!$H$100:$H$115,MATCH(Emissions!$D58,EF!$D$100:$D$115,0))*INDEX(EF!$H$116:$H$131,MATCH(Emissions!$D58,EF!$D$116:$D$131,0))*kgtoGg</f>
        <v>5.8986197014470942</v>
      </c>
      <c r="BJ58" s="22">
        <f>INDEX('Activity data'!BJ$24:BJ$39,MATCH(Emissions!$D58,'Activity data'!$D$24:$D$39,0))*INDEX(EF!$H$84:$H$99,MATCH(Emissions!$D58,EF!$D$84:$D$99,0))*INDEX(EF!$H$100:$H$115,MATCH(Emissions!$D58,EF!$D$100:$D$115,0))*INDEX(EF!$H$116:$H$131,MATCH(Emissions!$D58,EF!$D$116:$D$131,0))*kgtoGg</f>
        <v>5.8894744552355647</v>
      </c>
      <c r="BK58" s="22">
        <f>INDEX('Activity data'!BK$24:BK$39,MATCH(Emissions!$D58,'Activity data'!$D$24:$D$39,0))*INDEX(EF!$H$84:$H$99,MATCH(Emissions!$D58,EF!$D$84:$D$99,0))*INDEX(EF!$H$100:$H$115,MATCH(Emissions!$D58,EF!$D$100:$D$115,0))*INDEX(EF!$H$116:$H$131,MATCH(Emissions!$D58,EF!$D$116:$D$131,0))*kgtoGg</f>
        <v>5.8803292090240351</v>
      </c>
      <c r="BL58" s="22">
        <f>INDEX('Activity data'!BL$24:BL$39,MATCH(Emissions!$D58,'Activity data'!$D$24:$D$39,0))*INDEX(EF!$H$84:$H$99,MATCH(Emissions!$D58,EF!$D$84:$D$99,0))*INDEX(EF!$H$100:$H$115,MATCH(Emissions!$D58,EF!$D$100:$D$115,0))*INDEX(EF!$H$116:$H$131,MATCH(Emissions!$D58,EF!$D$116:$D$131,0))*kgtoGg</f>
        <v>5.8711839628125055</v>
      </c>
      <c r="BM58" s="22">
        <f>INDEX('Activity data'!BM$24:BM$39,MATCH(Emissions!$D58,'Activity data'!$D$24:$D$39,0))*INDEX(EF!$H$84:$H$99,MATCH(Emissions!$D58,EF!$D$84:$D$99,0))*INDEX(EF!$H$100:$H$115,MATCH(Emissions!$D58,EF!$D$100:$D$115,0))*INDEX(EF!$H$116:$H$131,MATCH(Emissions!$D58,EF!$D$116:$D$131,0))*kgtoGg</f>
        <v>5.8620387166009751</v>
      </c>
      <c r="BN58" s="22">
        <f>INDEX('Activity data'!BN$24:BN$39,MATCH(Emissions!$D58,'Activity data'!$D$24:$D$39,0))*INDEX(EF!$H$84:$H$99,MATCH(Emissions!$D58,EF!$D$84:$D$99,0))*INDEX(EF!$H$100:$H$115,MATCH(Emissions!$D58,EF!$D$100:$D$115,0))*INDEX(EF!$H$116:$H$131,MATCH(Emissions!$D58,EF!$D$116:$D$131,0))*kgtoGg</f>
        <v>5.8528934703894437</v>
      </c>
      <c r="BO58" s="22">
        <f>INDEX('Activity data'!BO$24:BO$39,MATCH(Emissions!$D58,'Activity data'!$D$24:$D$39,0))*INDEX(EF!$H$84:$H$99,MATCH(Emissions!$D58,EF!$D$84:$D$99,0))*INDEX(EF!$H$100:$H$115,MATCH(Emissions!$D58,EF!$D$100:$D$115,0))*INDEX(EF!$H$116:$H$131,MATCH(Emissions!$D58,EF!$D$116:$D$131,0))*kgtoGg</f>
        <v>5.8437482241779151</v>
      </c>
      <c r="BP58" s="22">
        <f>INDEX('Activity data'!BP$24:BP$39,MATCH(Emissions!$D58,'Activity data'!$D$24:$D$39,0))*INDEX(EF!$H$84:$H$99,MATCH(Emissions!$D58,EF!$D$84:$D$99,0))*INDEX(EF!$H$100:$H$115,MATCH(Emissions!$D58,EF!$D$100:$D$115,0))*INDEX(EF!$H$116:$H$131,MATCH(Emissions!$D58,EF!$D$116:$D$131,0))*kgtoGg</f>
        <v>5.8346029779663855</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0.62280260092540629</v>
      </c>
      <c r="AL59" s="22">
        <f>INDEX('Activity data'!AL$24:AL$39,MATCH(Emissions!$D59,'Activity data'!$D$24:$D$39,0))*INDEX(EF!$H$84:$H$99,MATCH(Emissions!$D59,EF!$D$84:$D$99,0))*INDEX(EF!$H$100:$H$115,MATCH(Emissions!$D59,EF!$D$100:$D$115,0))*INDEX(EF!$H$116:$H$131,MATCH(Emissions!$D59,EF!$D$116:$D$131,0))*kgtoGg</f>
        <v>0.63610816867197728</v>
      </c>
      <c r="AM59" s="22">
        <f>INDEX('Activity data'!AM$24:AM$39,MATCH(Emissions!$D59,'Activity data'!$D$24:$D$39,0))*INDEX(EF!$H$84:$H$99,MATCH(Emissions!$D59,EF!$D$84:$D$99,0))*INDEX(EF!$H$100:$H$115,MATCH(Emissions!$D59,EF!$D$100:$D$115,0))*INDEX(EF!$H$116:$H$131,MATCH(Emissions!$D59,EF!$D$116:$D$131,0))*kgtoGg</f>
        <v>0.64941373641854849</v>
      </c>
      <c r="AN59" s="22">
        <f>INDEX('Activity data'!AN$24:AN$39,MATCH(Emissions!$D59,'Activity data'!$D$24:$D$39,0))*INDEX(EF!$H$84:$H$99,MATCH(Emissions!$D59,EF!$D$84:$D$99,0))*INDEX(EF!$H$100:$H$115,MATCH(Emissions!$D59,EF!$D$100:$D$115,0))*INDEX(EF!$H$116:$H$131,MATCH(Emissions!$D59,EF!$D$116:$D$131,0))*kgtoGg</f>
        <v>0.66271930416511948</v>
      </c>
      <c r="AO59" s="22">
        <f>INDEX('Activity data'!AO$24:AO$39,MATCH(Emissions!$D59,'Activity data'!$D$24:$D$39,0))*INDEX(EF!$H$84:$H$99,MATCH(Emissions!$D59,EF!$D$84:$D$99,0))*INDEX(EF!$H$100:$H$115,MATCH(Emissions!$D59,EF!$D$100:$D$115,0))*INDEX(EF!$H$116:$H$131,MATCH(Emissions!$D59,EF!$D$116:$D$131,0))*kgtoGg</f>
        <v>0.67602487191169047</v>
      </c>
      <c r="AP59" s="22">
        <f>INDEX('Activity data'!AP$24:AP$39,MATCH(Emissions!$D59,'Activity data'!$D$24:$D$39,0))*INDEX(EF!$H$84:$H$99,MATCH(Emissions!$D59,EF!$D$84:$D$99,0))*INDEX(EF!$H$100:$H$115,MATCH(Emissions!$D59,EF!$D$100:$D$115,0))*INDEX(EF!$H$116:$H$131,MATCH(Emissions!$D59,EF!$D$116:$D$131,0))*kgtoGg</f>
        <v>0.68933043965826168</v>
      </c>
      <c r="AQ59" s="22">
        <f>INDEX('Activity data'!AQ$24:AQ$39,MATCH(Emissions!$D59,'Activity data'!$D$24:$D$39,0))*INDEX(EF!$H$84:$H$99,MATCH(Emissions!$D59,EF!$D$84:$D$99,0))*INDEX(EF!$H$100:$H$115,MATCH(Emissions!$D59,EF!$D$100:$D$115,0))*INDEX(EF!$H$116:$H$131,MATCH(Emissions!$D59,EF!$D$116:$D$131,0))*kgtoGg</f>
        <v>0.70263600740483267</v>
      </c>
      <c r="AR59" s="22">
        <f>INDEX('Activity data'!AR$24:AR$39,MATCH(Emissions!$D59,'Activity data'!$D$24:$D$39,0))*INDEX(EF!$H$84:$H$99,MATCH(Emissions!$D59,EF!$D$84:$D$99,0))*INDEX(EF!$H$100:$H$115,MATCH(Emissions!$D59,EF!$D$100:$D$115,0))*INDEX(EF!$H$116:$H$131,MATCH(Emissions!$D59,EF!$D$116:$D$131,0))*kgtoGg</f>
        <v>0.71594157515140378</v>
      </c>
      <c r="AS59" s="22">
        <f>INDEX('Activity data'!AS$24:AS$39,MATCH(Emissions!$D59,'Activity data'!$D$24:$D$39,0))*INDEX(EF!$H$84:$H$99,MATCH(Emissions!$D59,EF!$D$84:$D$99,0))*INDEX(EF!$H$100:$H$115,MATCH(Emissions!$D59,EF!$D$100:$D$115,0))*INDEX(EF!$H$116:$H$131,MATCH(Emissions!$D59,EF!$D$116:$D$131,0))*kgtoGg</f>
        <v>0.72924714289797476</v>
      </c>
      <c r="AT59" s="22">
        <f>INDEX('Activity data'!AT$24:AT$39,MATCH(Emissions!$D59,'Activity data'!$D$24:$D$39,0))*INDEX(EF!$H$84:$H$99,MATCH(Emissions!$D59,EF!$D$84:$D$99,0))*INDEX(EF!$H$100:$H$115,MATCH(Emissions!$D59,EF!$D$100:$D$115,0))*INDEX(EF!$H$116:$H$131,MATCH(Emissions!$D59,EF!$D$116:$D$131,0))*kgtoGg</f>
        <v>0.74255271064454609</v>
      </c>
      <c r="AU59" s="22">
        <f>INDEX('Activity data'!AU$24:AU$39,MATCH(Emissions!$D59,'Activity data'!$D$24:$D$39,0))*INDEX(EF!$H$84:$H$99,MATCH(Emissions!$D59,EF!$D$84:$D$99,0))*INDEX(EF!$H$100:$H$115,MATCH(Emissions!$D59,EF!$D$100:$D$115,0))*INDEX(EF!$H$116:$H$131,MATCH(Emissions!$D59,EF!$D$116:$D$131,0))*kgtoGg</f>
        <v>0.75585827839111708</v>
      </c>
      <c r="AV59" s="22">
        <f>INDEX('Activity data'!AV$24:AV$39,MATCH(Emissions!$D59,'Activity data'!$D$24:$D$39,0))*INDEX(EF!$H$84:$H$99,MATCH(Emissions!$D59,EF!$D$84:$D$99,0))*INDEX(EF!$H$100:$H$115,MATCH(Emissions!$D59,EF!$D$100:$D$115,0))*INDEX(EF!$H$116:$H$131,MATCH(Emissions!$D59,EF!$D$116:$D$131,0))*kgtoGg</f>
        <v>0.76916384613768829</v>
      </c>
      <c r="AW59" s="22">
        <f>INDEX('Activity data'!AW$24:AW$39,MATCH(Emissions!$D59,'Activity data'!$D$24:$D$39,0))*INDEX(EF!$H$84:$H$99,MATCH(Emissions!$D59,EF!$D$84:$D$99,0))*INDEX(EF!$H$100:$H$115,MATCH(Emissions!$D59,EF!$D$100:$D$115,0))*INDEX(EF!$H$116:$H$131,MATCH(Emissions!$D59,EF!$D$116:$D$131,0))*kgtoGg</f>
        <v>0.78246941388425928</v>
      </c>
      <c r="AX59" s="22">
        <f>INDEX('Activity data'!AX$24:AX$39,MATCH(Emissions!$D59,'Activity data'!$D$24:$D$39,0))*INDEX(EF!$H$84:$H$99,MATCH(Emissions!$D59,EF!$D$84:$D$99,0))*INDEX(EF!$H$100:$H$115,MATCH(Emissions!$D59,EF!$D$100:$D$115,0))*INDEX(EF!$H$116:$H$131,MATCH(Emissions!$D59,EF!$D$116:$D$131,0))*kgtoGg</f>
        <v>0.79577498163083005</v>
      </c>
      <c r="AY59" s="22">
        <f>INDEX('Activity data'!AY$24:AY$39,MATCH(Emissions!$D59,'Activity data'!$D$24:$D$39,0))*INDEX(EF!$H$84:$H$99,MATCH(Emissions!$D59,EF!$D$84:$D$99,0))*INDEX(EF!$H$100:$H$115,MATCH(Emissions!$D59,EF!$D$100:$D$115,0))*INDEX(EF!$H$116:$H$131,MATCH(Emissions!$D59,EF!$D$116:$D$131,0))*kgtoGg</f>
        <v>0.80908054937740104</v>
      </c>
      <c r="AZ59" s="22">
        <f>INDEX('Activity data'!AZ$24:AZ$39,MATCH(Emissions!$D59,'Activity data'!$D$24:$D$39,0))*INDEX(EF!$H$84:$H$99,MATCH(Emissions!$D59,EF!$D$84:$D$99,0))*INDEX(EF!$H$100:$H$115,MATCH(Emissions!$D59,EF!$D$100:$D$115,0))*INDEX(EF!$H$116:$H$131,MATCH(Emissions!$D59,EF!$D$116:$D$131,0))*kgtoGg</f>
        <v>0.82238611712397214</v>
      </c>
      <c r="BA59" s="22">
        <f>INDEX('Activity data'!BA$24:BA$39,MATCH(Emissions!$D59,'Activity data'!$D$24:$D$39,0))*INDEX(EF!$H$84:$H$99,MATCH(Emissions!$D59,EF!$D$84:$D$99,0))*INDEX(EF!$H$100:$H$115,MATCH(Emissions!$D59,EF!$D$100:$D$115,0))*INDEX(EF!$H$116:$H$131,MATCH(Emissions!$D59,EF!$D$116:$D$131,0))*kgtoGg</f>
        <v>0.83569168487054335</v>
      </c>
      <c r="BB59" s="22">
        <f>INDEX('Activity data'!BB$24:BB$39,MATCH(Emissions!$D59,'Activity data'!$D$24:$D$39,0))*INDEX(EF!$H$84:$H$99,MATCH(Emissions!$D59,EF!$D$84:$D$99,0))*INDEX(EF!$H$100:$H$115,MATCH(Emissions!$D59,EF!$D$100:$D$115,0))*INDEX(EF!$H$116:$H$131,MATCH(Emissions!$D59,EF!$D$116:$D$131,0))*kgtoGg</f>
        <v>0.84899725261711467</v>
      </c>
      <c r="BC59" s="22">
        <f>INDEX('Activity data'!BC$24:BC$39,MATCH(Emissions!$D59,'Activity data'!$D$24:$D$39,0))*INDEX(EF!$H$84:$H$99,MATCH(Emissions!$D59,EF!$D$84:$D$99,0))*INDEX(EF!$H$100:$H$115,MATCH(Emissions!$D59,EF!$D$100:$D$115,0))*INDEX(EF!$H$116:$H$131,MATCH(Emissions!$D59,EF!$D$116:$D$131,0))*kgtoGg</f>
        <v>0.86230282036368555</v>
      </c>
      <c r="BD59" s="22">
        <f>INDEX('Activity data'!BD$24:BD$39,MATCH(Emissions!$D59,'Activity data'!$D$24:$D$39,0))*INDEX(EF!$H$84:$H$99,MATCH(Emissions!$D59,EF!$D$84:$D$99,0))*INDEX(EF!$H$100:$H$115,MATCH(Emissions!$D59,EF!$D$100:$D$115,0))*INDEX(EF!$H$116:$H$131,MATCH(Emissions!$D59,EF!$D$116:$D$131,0))*kgtoGg</f>
        <v>0.87560838811025643</v>
      </c>
      <c r="BE59" s="22">
        <f>INDEX('Activity data'!BE$24:BE$39,MATCH(Emissions!$D59,'Activity data'!$D$24:$D$39,0))*INDEX(EF!$H$84:$H$99,MATCH(Emissions!$D59,EF!$D$84:$D$99,0))*INDEX(EF!$H$100:$H$115,MATCH(Emissions!$D59,EF!$D$100:$D$115,0))*INDEX(EF!$H$116:$H$131,MATCH(Emissions!$D59,EF!$D$116:$D$131,0))*kgtoGg</f>
        <v>0.88891395585682798</v>
      </c>
      <c r="BF59" s="22">
        <f>INDEX('Activity data'!BF$24:BF$39,MATCH(Emissions!$D59,'Activity data'!$D$24:$D$39,0))*INDEX(EF!$H$84:$H$99,MATCH(Emissions!$D59,EF!$D$84:$D$99,0))*INDEX(EF!$H$100:$H$115,MATCH(Emissions!$D59,EF!$D$100:$D$115,0))*INDEX(EF!$H$116:$H$131,MATCH(Emissions!$D59,EF!$D$116:$D$131,0))*kgtoGg</f>
        <v>0.90221952360339874</v>
      </c>
      <c r="BG59" s="22">
        <f>INDEX('Activity data'!BG$24:BG$39,MATCH(Emissions!$D59,'Activity data'!$D$24:$D$39,0))*INDEX(EF!$H$84:$H$99,MATCH(Emissions!$D59,EF!$D$84:$D$99,0))*INDEX(EF!$H$100:$H$115,MATCH(Emissions!$D59,EF!$D$100:$D$115,0))*INDEX(EF!$H$116:$H$131,MATCH(Emissions!$D59,EF!$D$116:$D$131,0))*kgtoGg</f>
        <v>0.91552509134996984</v>
      </c>
      <c r="BH59" s="22">
        <f>INDEX('Activity data'!BH$24:BH$39,MATCH(Emissions!$D59,'Activity data'!$D$24:$D$39,0))*INDEX(EF!$H$84:$H$99,MATCH(Emissions!$D59,EF!$D$84:$D$99,0))*INDEX(EF!$H$100:$H$115,MATCH(Emissions!$D59,EF!$D$100:$D$115,0))*INDEX(EF!$H$116:$H$131,MATCH(Emissions!$D59,EF!$D$116:$D$131,0))*kgtoGg</f>
        <v>0.92883065909654072</v>
      </c>
      <c r="BI59" s="22">
        <f>INDEX('Activity data'!BI$24:BI$39,MATCH(Emissions!$D59,'Activity data'!$D$24:$D$39,0))*INDEX(EF!$H$84:$H$99,MATCH(Emissions!$D59,EF!$D$84:$D$99,0))*INDEX(EF!$H$100:$H$115,MATCH(Emissions!$D59,EF!$D$100:$D$115,0))*INDEX(EF!$H$116:$H$131,MATCH(Emissions!$D59,EF!$D$116:$D$131,0))*kgtoGg</f>
        <v>0.94213622684311193</v>
      </c>
      <c r="BJ59" s="22">
        <f>INDEX('Activity data'!BJ$24:BJ$39,MATCH(Emissions!$D59,'Activity data'!$D$24:$D$39,0))*INDEX(EF!$H$84:$H$99,MATCH(Emissions!$D59,EF!$D$84:$D$99,0))*INDEX(EF!$H$100:$H$115,MATCH(Emissions!$D59,EF!$D$100:$D$115,0))*INDEX(EF!$H$116:$H$131,MATCH(Emissions!$D59,EF!$D$116:$D$131,0))*kgtoGg</f>
        <v>0.95544179458968292</v>
      </c>
      <c r="BK59" s="22">
        <f>INDEX('Activity data'!BK$24:BK$39,MATCH(Emissions!$D59,'Activity data'!$D$24:$D$39,0))*INDEX(EF!$H$84:$H$99,MATCH(Emissions!$D59,EF!$D$84:$D$99,0))*INDEX(EF!$H$100:$H$115,MATCH(Emissions!$D59,EF!$D$100:$D$115,0))*INDEX(EF!$H$116:$H$131,MATCH(Emissions!$D59,EF!$D$116:$D$131,0))*kgtoGg</f>
        <v>0.96874736233625414</v>
      </c>
      <c r="BL59" s="22">
        <f>INDEX('Activity data'!BL$24:BL$39,MATCH(Emissions!$D59,'Activity data'!$D$24:$D$39,0))*INDEX(EF!$H$84:$H$99,MATCH(Emissions!$D59,EF!$D$84:$D$99,0))*INDEX(EF!$H$100:$H$115,MATCH(Emissions!$D59,EF!$D$100:$D$115,0))*INDEX(EF!$H$116:$H$131,MATCH(Emissions!$D59,EF!$D$116:$D$131,0))*kgtoGg</f>
        <v>0.98205293008282513</v>
      </c>
      <c r="BM59" s="22">
        <f>INDEX('Activity data'!BM$24:BM$39,MATCH(Emissions!$D59,'Activity data'!$D$24:$D$39,0))*INDEX(EF!$H$84:$H$99,MATCH(Emissions!$D59,EF!$D$84:$D$99,0))*INDEX(EF!$H$100:$H$115,MATCH(Emissions!$D59,EF!$D$100:$D$115,0))*INDEX(EF!$H$116:$H$131,MATCH(Emissions!$D59,EF!$D$116:$D$131,0))*kgtoGg</f>
        <v>0.99535849782939623</v>
      </c>
      <c r="BN59" s="22">
        <f>INDEX('Activity data'!BN$24:BN$39,MATCH(Emissions!$D59,'Activity data'!$D$24:$D$39,0))*INDEX(EF!$H$84:$H$99,MATCH(Emissions!$D59,EF!$D$84:$D$99,0))*INDEX(EF!$H$100:$H$115,MATCH(Emissions!$D59,EF!$D$100:$D$115,0))*INDEX(EF!$H$116:$H$131,MATCH(Emissions!$D59,EF!$D$116:$D$131,0))*kgtoGg</f>
        <v>1.0086640655759671</v>
      </c>
      <c r="BO59" s="22">
        <f>INDEX('Activity data'!BO$24:BO$39,MATCH(Emissions!$D59,'Activity data'!$D$24:$D$39,0))*INDEX(EF!$H$84:$H$99,MATCH(Emissions!$D59,EF!$D$84:$D$99,0))*INDEX(EF!$H$100:$H$115,MATCH(Emissions!$D59,EF!$D$100:$D$115,0))*INDEX(EF!$H$116:$H$131,MATCH(Emissions!$D59,EF!$D$116:$D$131,0))*kgtoGg</f>
        <v>1.0219696333225383</v>
      </c>
      <c r="BP59" s="22">
        <f>INDEX('Activity data'!BP$24:BP$39,MATCH(Emissions!$D59,'Activity data'!$D$24:$D$39,0))*INDEX(EF!$H$84:$H$99,MATCH(Emissions!$D59,EF!$D$84:$D$99,0))*INDEX(EF!$H$100:$H$115,MATCH(Emissions!$D59,EF!$D$100:$D$115,0))*INDEX(EF!$H$116:$H$131,MATCH(Emissions!$D59,EF!$D$116:$D$131,0))*kgtoGg</f>
        <v>1.0352752010691093</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6.4446966907391254E-2</v>
      </c>
      <c r="AL60" s="22">
        <f>INDEX('Activity data'!AL$24:AL$39,MATCH(Emissions!$D60,'Activity data'!$D$24:$D$39,0))*INDEX(EF!$H$84:$H$99,MATCH(Emissions!$D60,EF!$D$84:$D$99,0))*INDEX(EF!$H$100:$H$115,MATCH(Emissions!$D60,EF!$D$100:$D$115,0))*INDEX(EF!$H$116:$H$131,MATCH(Emissions!$D60,EF!$D$116:$D$131,0))*kgtoGg</f>
        <v>6.475975770741417E-2</v>
      </c>
      <c r="AM60" s="22">
        <f>INDEX('Activity data'!AM$24:AM$39,MATCH(Emissions!$D60,'Activity data'!$D$24:$D$39,0))*INDEX(EF!$H$84:$H$99,MATCH(Emissions!$D60,EF!$D$84:$D$99,0))*INDEX(EF!$H$100:$H$115,MATCH(Emissions!$D60,EF!$D$100:$D$115,0))*INDEX(EF!$H$116:$H$131,MATCH(Emissions!$D60,EF!$D$116:$D$131,0))*kgtoGg</f>
        <v>6.5072548507437114E-2</v>
      </c>
      <c r="AN60" s="22">
        <f>INDEX('Activity data'!AN$24:AN$39,MATCH(Emissions!$D60,'Activity data'!$D$24:$D$39,0))*INDEX(EF!$H$84:$H$99,MATCH(Emissions!$D60,EF!$D$84:$D$99,0))*INDEX(EF!$H$100:$H$115,MATCH(Emissions!$D60,EF!$D$100:$D$115,0))*INDEX(EF!$H$116:$H$131,MATCH(Emissions!$D60,EF!$D$116:$D$131,0))*kgtoGg</f>
        <v>6.5385339307460044E-2</v>
      </c>
      <c r="AO60" s="22">
        <f>INDEX('Activity data'!AO$24:AO$39,MATCH(Emissions!$D60,'Activity data'!$D$24:$D$39,0))*INDEX(EF!$H$84:$H$99,MATCH(Emissions!$D60,EF!$D$84:$D$99,0))*INDEX(EF!$H$100:$H$115,MATCH(Emissions!$D60,EF!$D$100:$D$115,0))*INDEX(EF!$H$116:$H$131,MATCH(Emissions!$D60,EF!$D$116:$D$131,0))*kgtoGg</f>
        <v>6.5698130107482988E-2</v>
      </c>
      <c r="AP60" s="22">
        <f>INDEX('Activity data'!AP$24:AP$39,MATCH(Emissions!$D60,'Activity data'!$D$24:$D$39,0))*INDEX(EF!$H$84:$H$99,MATCH(Emissions!$D60,EF!$D$84:$D$99,0))*INDEX(EF!$H$100:$H$115,MATCH(Emissions!$D60,EF!$D$100:$D$115,0))*INDEX(EF!$H$116:$H$131,MATCH(Emissions!$D60,EF!$D$116:$D$131,0))*kgtoGg</f>
        <v>6.6010920907505932E-2</v>
      </c>
      <c r="AQ60" s="22">
        <f>INDEX('Activity data'!AQ$24:AQ$39,MATCH(Emissions!$D60,'Activity data'!$D$24:$D$39,0))*INDEX(EF!$H$84:$H$99,MATCH(Emissions!$D60,EF!$D$84:$D$99,0))*INDEX(EF!$H$100:$H$115,MATCH(Emissions!$D60,EF!$D$100:$D$115,0))*INDEX(EF!$H$116:$H$131,MATCH(Emissions!$D60,EF!$D$116:$D$131,0))*kgtoGg</f>
        <v>6.6323711707528862E-2</v>
      </c>
      <c r="AR60" s="22">
        <f>INDEX('Activity data'!AR$24:AR$39,MATCH(Emissions!$D60,'Activity data'!$D$24:$D$39,0))*INDEX(EF!$H$84:$H$99,MATCH(Emissions!$D60,EF!$D$84:$D$99,0))*INDEX(EF!$H$100:$H$115,MATCH(Emissions!$D60,EF!$D$100:$D$115,0))*INDEX(EF!$H$116:$H$131,MATCH(Emissions!$D60,EF!$D$116:$D$131,0))*kgtoGg</f>
        <v>6.663650250755182E-2</v>
      </c>
      <c r="AS60" s="22">
        <f>INDEX('Activity data'!AS$24:AS$39,MATCH(Emissions!$D60,'Activity data'!$D$24:$D$39,0))*INDEX(EF!$H$84:$H$99,MATCH(Emissions!$D60,EF!$D$84:$D$99,0))*INDEX(EF!$H$100:$H$115,MATCH(Emissions!$D60,EF!$D$100:$D$115,0))*INDEX(EF!$H$116:$H$131,MATCH(Emissions!$D60,EF!$D$116:$D$131,0))*kgtoGg</f>
        <v>6.694929330757475E-2</v>
      </c>
      <c r="AT60" s="22">
        <f>INDEX('Activity data'!AT$24:AT$39,MATCH(Emissions!$D60,'Activity data'!$D$24:$D$39,0))*INDEX(EF!$H$84:$H$99,MATCH(Emissions!$D60,EF!$D$84:$D$99,0))*INDEX(EF!$H$100:$H$115,MATCH(Emissions!$D60,EF!$D$100:$D$115,0))*INDEX(EF!$H$116:$H$131,MATCH(Emissions!$D60,EF!$D$116:$D$131,0))*kgtoGg</f>
        <v>6.7262084107597694E-2</v>
      </c>
      <c r="AU60" s="22">
        <f>INDEX('Activity data'!AU$24:AU$39,MATCH(Emissions!$D60,'Activity data'!$D$24:$D$39,0))*INDEX(EF!$H$84:$H$99,MATCH(Emissions!$D60,EF!$D$84:$D$99,0))*INDEX(EF!$H$100:$H$115,MATCH(Emissions!$D60,EF!$D$100:$D$115,0))*INDEX(EF!$H$116:$H$131,MATCH(Emissions!$D60,EF!$D$116:$D$131,0))*kgtoGg</f>
        <v>6.7574874907620625E-2</v>
      </c>
      <c r="AV60" s="22">
        <f>INDEX('Activity data'!AV$24:AV$39,MATCH(Emissions!$D60,'Activity data'!$D$24:$D$39,0))*INDEX(EF!$H$84:$H$99,MATCH(Emissions!$D60,EF!$D$84:$D$99,0))*INDEX(EF!$H$100:$H$115,MATCH(Emissions!$D60,EF!$D$100:$D$115,0))*INDEX(EF!$H$116:$H$131,MATCH(Emissions!$D60,EF!$D$116:$D$131,0))*kgtoGg</f>
        <v>6.7887665707643582E-2</v>
      </c>
      <c r="AW60" s="22">
        <f>INDEX('Activity data'!AW$24:AW$39,MATCH(Emissions!$D60,'Activity data'!$D$24:$D$39,0))*INDEX(EF!$H$84:$H$99,MATCH(Emissions!$D60,EF!$D$84:$D$99,0))*INDEX(EF!$H$100:$H$115,MATCH(Emissions!$D60,EF!$D$100:$D$115,0))*INDEX(EF!$H$116:$H$131,MATCH(Emissions!$D60,EF!$D$116:$D$131,0))*kgtoGg</f>
        <v>6.8200456507666485E-2</v>
      </c>
      <c r="AX60" s="22">
        <f>INDEX('Activity data'!AX$24:AX$39,MATCH(Emissions!$D60,'Activity data'!$D$24:$D$39,0))*INDEX(EF!$H$84:$H$99,MATCH(Emissions!$D60,EF!$D$84:$D$99,0))*INDEX(EF!$H$100:$H$115,MATCH(Emissions!$D60,EF!$D$100:$D$115,0))*INDEX(EF!$H$116:$H$131,MATCH(Emissions!$D60,EF!$D$116:$D$131,0))*kgtoGg</f>
        <v>6.8513247307689429E-2</v>
      </c>
      <c r="AY60" s="22">
        <f>INDEX('Activity data'!AY$24:AY$39,MATCH(Emissions!$D60,'Activity data'!$D$24:$D$39,0))*INDEX(EF!$H$84:$H$99,MATCH(Emissions!$D60,EF!$D$84:$D$99,0))*INDEX(EF!$H$100:$H$115,MATCH(Emissions!$D60,EF!$D$100:$D$115,0))*INDEX(EF!$H$116:$H$131,MATCH(Emissions!$D60,EF!$D$116:$D$131,0))*kgtoGg</f>
        <v>6.8826038107712359E-2</v>
      </c>
      <c r="AZ60" s="22">
        <f>INDEX('Activity data'!AZ$24:AZ$39,MATCH(Emissions!$D60,'Activity data'!$D$24:$D$39,0))*INDEX(EF!$H$84:$H$99,MATCH(Emissions!$D60,EF!$D$84:$D$99,0))*INDEX(EF!$H$100:$H$115,MATCH(Emissions!$D60,EF!$D$100:$D$115,0))*INDEX(EF!$H$116:$H$131,MATCH(Emissions!$D60,EF!$D$116:$D$131,0))*kgtoGg</f>
        <v>6.9138828907735317E-2</v>
      </c>
      <c r="BA60" s="22">
        <f>INDEX('Activity data'!BA$24:BA$39,MATCH(Emissions!$D60,'Activity data'!$D$24:$D$39,0))*INDEX(EF!$H$84:$H$99,MATCH(Emissions!$D60,EF!$D$84:$D$99,0))*INDEX(EF!$H$100:$H$115,MATCH(Emissions!$D60,EF!$D$100:$D$115,0))*INDEX(EF!$H$116:$H$131,MATCH(Emissions!$D60,EF!$D$116:$D$131,0))*kgtoGg</f>
        <v>6.9451619707758247E-2</v>
      </c>
      <c r="BB60" s="22">
        <f>INDEX('Activity data'!BB$24:BB$39,MATCH(Emissions!$D60,'Activity data'!$D$24:$D$39,0))*INDEX(EF!$H$84:$H$99,MATCH(Emissions!$D60,EF!$D$84:$D$99,0))*INDEX(EF!$H$100:$H$115,MATCH(Emissions!$D60,EF!$D$100:$D$115,0))*INDEX(EF!$H$116:$H$131,MATCH(Emissions!$D60,EF!$D$116:$D$131,0))*kgtoGg</f>
        <v>6.9764410507781191E-2</v>
      </c>
      <c r="BC60" s="22">
        <f>INDEX('Activity data'!BC$24:BC$39,MATCH(Emissions!$D60,'Activity data'!$D$24:$D$39,0))*INDEX(EF!$H$84:$H$99,MATCH(Emissions!$D60,EF!$D$84:$D$99,0))*INDEX(EF!$H$100:$H$115,MATCH(Emissions!$D60,EF!$D$100:$D$115,0))*INDEX(EF!$H$116:$H$131,MATCH(Emissions!$D60,EF!$D$116:$D$131,0))*kgtoGg</f>
        <v>7.0077201307804121E-2</v>
      </c>
      <c r="BD60" s="22">
        <f>INDEX('Activity data'!BD$24:BD$39,MATCH(Emissions!$D60,'Activity data'!$D$24:$D$39,0))*INDEX(EF!$H$84:$H$99,MATCH(Emissions!$D60,EF!$D$84:$D$99,0))*INDEX(EF!$H$100:$H$115,MATCH(Emissions!$D60,EF!$D$100:$D$115,0))*INDEX(EF!$H$116:$H$131,MATCH(Emissions!$D60,EF!$D$116:$D$131,0))*kgtoGg</f>
        <v>7.0389992107827065E-2</v>
      </c>
      <c r="BE60" s="22">
        <f>INDEX('Activity data'!BE$24:BE$39,MATCH(Emissions!$D60,'Activity data'!$D$24:$D$39,0))*INDEX(EF!$H$84:$H$99,MATCH(Emissions!$D60,EF!$D$84:$D$99,0))*INDEX(EF!$H$100:$H$115,MATCH(Emissions!$D60,EF!$D$100:$D$115,0))*INDEX(EF!$H$116:$H$131,MATCH(Emissions!$D60,EF!$D$116:$D$131,0))*kgtoGg</f>
        <v>7.0702782907850009E-2</v>
      </c>
      <c r="BF60" s="22">
        <f>INDEX('Activity data'!BF$24:BF$39,MATCH(Emissions!$D60,'Activity data'!$D$24:$D$39,0))*INDEX(EF!$H$84:$H$99,MATCH(Emissions!$D60,EF!$D$84:$D$99,0))*INDEX(EF!$H$100:$H$115,MATCH(Emissions!$D60,EF!$D$100:$D$115,0))*INDEX(EF!$H$116:$H$131,MATCH(Emissions!$D60,EF!$D$116:$D$131,0))*kgtoGg</f>
        <v>7.1015573707872939E-2</v>
      </c>
      <c r="BG60" s="22">
        <f>INDEX('Activity data'!BG$24:BG$39,MATCH(Emissions!$D60,'Activity data'!$D$24:$D$39,0))*INDEX(EF!$H$84:$H$99,MATCH(Emissions!$D60,EF!$D$84:$D$99,0))*INDEX(EF!$H$100:$H$115,MATCH(Emissions!$D60,EF!$D$100:$D$115,0))*INDEX(EF!$H$116:$H$131,MATCH(Emissions!$D60,EF!$D$116:$D$131,0))*kgtoGg</f>
        <v>7.1328364507895883E-2</v>
      </c>
      <c r="BH60" s="22">
        <f>INDEX('Activity data'!BH$24:BH$39,MATCH(Emissions!$D60,'Activity data'!$D$24:$D$39,0))*INDEX(EF!$H$84:$H$99,MATCH(Emissions!$D60,EF!$D$84:$D$99,0))*INDEX(EF!$H$100:$H$115,MATCH(Emissions!$D60,EF!$D$100:$D$115,0))*INDEX(EF!$H$116:$H$131,MATCH(Emissions!$D60,EF!$D$116:$D$131,0))*kgtoGg</f>
        <v>7.1641155307918827E-2</v>
      </c>
      <c r="BI60" s="22">
        <f>INDEX('Activity data'!BI$24:BI$39,MATCH(Emissions!$D60,'Activity data'!$D$24:$D$39,0))*INDEX(EF!$H$84:$H$99,MATCH(Emissions!$D60,EF!$D$84:$D$99,0))*INDEX(EF!$H$100:$H$115,MATCH(Emissions!$D60,EF!$D$100:$D$115,0))*INDEX(EF!$H$116:$H$131,MATCH(Emissions!$D60,EF!$D$116:$D$131,0))*kgtoGg</f>
        <v>7.1953946107941744E-2</v>
      </c>
      <c r="BJ60" s="22">
        <f>INDEX('Activity data'!BJ$24:BJ$39,MATCH(Emissions!$D60,'Activity data'!$D$24:$D$39,0))*INDEX(EF!$H$84:$H$99,MATCH(Emissions!$D60,EF!$D$84:$D$99,0))*INDEX(EF!$H$100:$H$115,MATCH(Emissions!$D60,EF!$D$100:$D$115,0))*INDEX(EF!$H$116:$H$131,MATCH(Emissions!$D60,EF!$D$116:$D$131,0))*kgtoGg</f>
        <v>7.2266736907964688E-2</v>
      </c>
      <c r="BK60" s="22">
        <f>INDEX('Activity data'!BK$24:BK$39,MATCH(Emissions!$D60,'Activity data'!$D$24:$D$39,0))*INDEX(EF!$H$84:$H$99,MATCH(Emissions!$D60,EF!$D$84:$D$99,0))*INDEX(EF!$H$100:$H$115,MATCH(Emissions!$D60,EF!$D$100:$D$115,0))*INDEX(EF!$H$116:$H$131,MATCH(Emissions!$D60,EF!$D$116:$D$131,0))*kgtoGg</f>
        <v>7.2579527707987618E-2</v>
      </c>
      <c r="BL60" s="22">
        <f>INDEX('Activity data'!BL$24:BL$39,MATCH(Emissions!$D60,'Activity data'!$D$24:$D$39,0))*INDEX(EF!$H$84:$H$99,MATCH(Emissions!$D60,EF!$D$84:$D$99,0))*INDEX(EF!$H$100:$H$115,MATCH(Emissions!$D60,EF!$D$100:$D$115,0))*INDEX(EF!$H$116:$H$131,MATCH(Emissions!$D60,EF!$D$116:$D$131,0))*kgtoGg</f>
        <v>7.2892318508010562E-2</v>
      </c>
      <c r="BM60" s="22">
        <f>INDEX('Activity data'!BM$24:BM$39,MATCH(Emissions!$D60,'Activity data'!$D$24:$D$39,0))*INDEX(EF!$H$84:$H$99,MATCH(Emissions!$D60,EF!$D$84:$D$99,0))*INDEX(EF!$H$100:$H$115,MATCH(Emissions!$D60,EF!$D$100:$D$115,0))*INDEX(EF!$H$116:$H$131,MATCH(Emissions!$D60,EF!$D$116:$D$131,0))*kgtoGg</f>
        <v>7.3205109308033492E-2</v>
      </c>
      <c r="BN60" s="22">
        <f>INDEX('Activity data'!BN$24:BN$39,MATCH(Emissions!$D60,'Activity data'!$D$24:$D$39,0))*INDEX(EF!$H$84:$H$99,MATCH(Emissions!$D60,EF!$D$84:$D$99,0))*INDEX(EF!$H$100:$H$115,MATCH(Emissions!$D60,EF!$D$100:$D$115,0))*INDEX(EF!$H$116:$H$131,MATCH(Emissions!$D60,EF!$D$116:$D$131,0))*kgtoGg</f>
        <v>7.3517900108056436E-2</v>
      </c>
      <c r="BO60" s="22">
        <f>INDEX('Activity data'!BO$24:BO$39,MATCH(Emissions!$D60,'Activity data'!$D$24:$D$39,0))*INDEX(EF!$H$84:$H$99,MATCH(Emissions!$D60,EF!$D$84:$D$99,0))*INDEX(EF!$H$100:$H$115,MATCH(Emissions!$D60,EF!$D$100:$D$115,0))*INDEX(EF!$H$116:$H$131,MATCH(Emissions!$D60,EF!$D$116:$D$131,0))*kgtoGg</f>
        <v>7.3830690908079366E-2</v>
      </c>
      <c r="BP60" s="22">
        <f>INDEX('Activity data'!BP$24:BP$39,MATCH(Emissions!$D60,'Activity data'!$D$24:$D$39,0))*INDEX(EF!$H$84:$H$99,MATCH(Emissions!$D60,EF!$D$84:$D$99,0))*INDEX(EF!$H$100:$H$115,MATCH(Emissions!$D60,EF!$D$100:$D$115,0))*INDEX(EF!$H$116:$H$131,MATCH(Emissions!$D60,EF!$D$116:$D$131,0))*kgtoGg</f>
        <v>7.414348170810231E-2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1.7620629694994023E-2</v>
      </c>
      <c r="AL61" s="22">
        <f>INDEX('Activity data'!AL$24:AL$39,MATCH(Emissions!$D61,'Activity data'!$D$24:$D$39,0))*INDEX(EF!$H$84:$H$99,MATCH(Emissions!$D61,EF!$D$84:$D$99,0))*INDEX(EF!$H$100:$H$115,MATCH(Emissions!$D61,EF!$D$100:$D$115,0))*INDEX(EF!$H$116:$H$131,MATCH(Emissions!$D61,EF!$D$116:$D$131,0))*kgtoGg</f>
        <v>1.7715574664588101E-2</v>
      </c>
      <c r="AM61" s="22">
        <f>INDEX('Activity data'!AM$24:AM$39,MATCH(Emissions!$D61,'Activity data'!$D$24:$D$39,0))*INDEX(EF!$H$84:$H$99,MATCH(Emissions!$D61,EF!$D$84:$D$99,0))*INDEX(EF!$H$100:$H$115,MATCH(Emissions!$D61,EF!$D$100:$D$115,0))*INDEX(EF!$H$116:$H$131,MATCH(Emissions!$D61,EF!$D$116:$D$131,0))*kgtoGg</f>
        <v>1.7810519634182186E-2</v>
      </c>
      <c r="AN61" s="22">
        <f>INDEX('Activity data'!AN$24:AN$39,MATCH(Emissions!$D61,'Activity data'!$D$24:$D$39,0))*INDEX(EF!$H$84:$H$99,MATCH(Emissions!$D61,EF!$D$84:$D$99,0))*INDEX(EF!$H$100:$H$115,MATCH(Emissions!$D61,EF!$D$100:$D$115,0))*INDEX(EF!$H$116:$H$131,MATCH(Emissions!$D61,EF!$D$116:$D$131,0))*kgtoGg</f>
        <v>1.7905464603776268E-2</v>
      </c>
      <c r="AO61" s="22">
        <f>INDEX('Activity data'!AO$24:AO$39,MATCH(Emissions!$D61,'Activity data'!$D$24:$D$39,0))*INDEX(EF!$H$84:$H$99,MATCH(Emissions!$D61,EF!$D$84:$D$99,0))*INDEX(EF!$H$100:$H$115,MATCH(Emissions!$D61,EF!$D$100:$D$115,0))*INDEX(EF!$H$116:$H$131,MATCH(Emissions!$D61,EF!$D$116:$D$131,0))*kgtoGg</f>
        <v>1.800040957337035E-2</v>
      </c>
      <c r="AP61" s="22">
        <f>INDEX('Activity data'!AP$24:AP$39,MATCH(Emissions!$D61,'Activity data'!$D$24:$D$39,0))*INDEX(EF!$H$84:$H$99,MATCH(Emissions!$D61,EF!$D$84:$D$99,0))*INDEX(EF!$H$100:$H$115,MATCH(Emissions!$D61,EF!$D$100:$D$115,0))*INDEX(EF!$H$116:$H$131,MATCH(Emissions!$D61,EF!$D$116:$D$131,0))*kgtoGg</f>
        <v>1.8095354542964431E-2</v>
      </c>
      <c r="AQ61" s="22">
        <f>INDEX('Activity data'!AQ$24:AQ$39,MATCH(Emissions!$D61,'Activity data'!$D$24:$D$39,0))*INDEX(EF!$H$84:$H$99,MATCH(Emissions!$D61,EF!$D$84:$D$99,0))*INDEX(EF!$H$100:$H$115,MATCH(Emissions!$D61,EF!$D$100:$D$115,0))*INDEX(EF!$H$116:$H$131,MATCH(Emissions!$D61,EF!$D$116:$D$131,0))*kgtoGg</f>
        <v>1.8190299512558517E-2</v>
      </c>
      <c r="AR61" s="22">
        <f>INDEX('Activity data'!AR$24:AR$39,MATCH(Emissions!$D61,'Activity data'!$D$24:$D$39,0))*INDEX(EF!$H$84:$H$99,MATCH(Emissions!$D61,EF!$D$84:$D$99,0))*INDEX(EF!$H$100:$H$115,MATCH(Emissions!$D61,EF!$D$100:$D$115,0))*INDEX(EF!$H$116:$H$131,MATCH(Emissions!$D61,EF!$D$116:$D$131,0))*kgtoGg</f>
        <v>1.8285244482152598E-2</v>
      </c>
      <c r="AS61" s="22">
        <f>INDEX('Activity data'!AS$24:AS$39,MATCH(Emissions!$D61,'Activity data'!$D$24:$D$39,0))*INDEX(EF!$H$84:$H$99,MATCH(Emissions!$D61,EF!$D$84:$D$99,0))*INDEX(EF!$H$100:$H$115,MATCH(Emissions!$D61,EF!$D$100:$D$115,0))*INDEX(EF!$H$116:$H$131,MATCH(Emissions!$D61,EF!$D$116:$D$131,0))*kgtoGg</f>
        <v>1.8380189451746683E-2</v>
      </c>
      <c r="AT61" s="22">
        <f>INDEX('Activity data'!AT$24:AT$39,MATCH(Emissions!$D61,'Activity data'!$D$24:$D$39,0))*INDEX(EF!$H$84:$H$99,MATCH(Emissions!$D61,EF!$D$84:$D$99,0))*INDEX(EF!$H$100:$H$115,MATCH(Emissions!$D61,EF!$D$100:$D$115,0))*INDEX(EF!$H$116:$H$131,MATCH(Emissions!$D61,EF!$D$116:$D$131,0))*kgtoGg</f>
        <v>1.8475134421340765E-2</v>
      </c>
      <c r="AU61" s="22">
        <f>INDEX('Activity data'!AU$24:AU$39,MATCH(Emissions!$D61,'Activity data'!$D$24:$D$39,0))*INDEX(EF!$H$84:$H$99,MATCH(Emissions!$D61,EF!$D$84:$D$99,0))*INDEX(EF!$H$100:$H$115,MATCH(Emissions!$D61,EF!$D$100:$D$115,0))*INDEX(EF!$H$116:$H$131,MATCH(Emissions!$D61,EF!$D$116:$D$131,0))*kgtoGg</f>
        <v>1.857007939093485E-2</v>
      </c>
      <c r="AV61" s="22">
        <f>INDEX('Activity data'!AV$24:AV$39,MATCH(Emissions!$D61,'Activity data'!$D$24:$D$39,0))*INDEX(EF!$H$84:$H$99,MATCH(Emissions!$D61,EF!$D$84:$D$99,0))*INDEX(EF!$H$100:$H$115,MATCH(Emissions!$D61,EF!$D$100:$D$115,0))*INDEX(EF!$H$116:$H$131,MATCH(Emissions!$D61,EF!$D$116:$D$131,0))*kgtoGg</f>
        <v>1.8665024360528928E-2</v>
      </c>
      <c r="AW61" s="22">
        <f>INDEX('Activity data'!AW$24:AW$39,MATCH(Emissions!$D61,'Activity data'!$D$24:$D$39,0))*INDEX(EF!$H$84:$H$99,MATCH(Emissions!$D61,EF!$D$84:$D$99,0))*INDEX(EF!$H$100:$H$115,MATCH(Emissions!$D61,EF!$D$100:$D$115,0))*INDEX(EF!$H$116:$H$131,MATCH(Emissions!$D61,EF!$D$116:$D$131,0))*kgtoGg</f>
        <v>1.8759969330123017E-2</v>
      </c>
      <c r="AX61" s="22">
        <f>INDEX('Activity data'!AX$24:AX$39,MATCH(Emissions!$D61,'Activity data'!$D$24:$D$39,0))*INDEX(EF!$H$84:$H$99,MATCH(Emissions!$D61,EF!$D$84:$D$99,0))*INDEX(EF!$H$100:$H$115,MATCH(Emissions!$D61,EF!$D$100:$D$115,0))*INDEX(EF!$H$116:$H$131,MATCH(Emissions!$D61,EF!$D$116:$D$131,0))*kgtoGg</f>
        <v>1.8854914299717095E-2</v>
      </c>
      <c r="AY61" s="22">
        <f>INDEX('Activity data'!AY$24:AY$39,MATCH(Emissions!$D61,'Activity data'!$D$24:$D$39,0))*INDEX(EF!$H$84:$H$99,MATCH(Emissions!$D61,EF!$D$84:$D$99,0))*INDEX(EF!$H$100:$H$115,MATCH(Emissions!$D61,EF!$D$100:$D$115,0))*INDEX(EF!$H$116:$H$131,MATCH(Emissions!$D61,EF!$D$116:$D$131,0))*kgtoGg</f>
        <v>1.8949859269311177E-2</v>
      </c>
      <c r="AZ61" s="22">
        <f>INDEX('Activity data'!AZ$24:AZ$39,MATCH(Emissions!$D61,'Activity data'!$D$24:$D$39,0))*INDEX(EF!$H$84:$H$99,MATCH(Emissions!$D61,EF!$D$84:$D$99,0))*INDEX(EF!$H$100:$H$115,MATCH(Emissions!$D61,EF!$D$100:$D$115,0))*INDEX(EF!$H$116:$H$131,MATCH(Emissions!$D61,EF!$D$116:$D$131,0))*kgtoGg</f>
        <v>1.9044804238905259E-2</v>
      </c>
      <c r="BA61" s="22">
        <f>INDEX('Activity data'!BA$24:BA$39,MATCH(Emissions!$D61,'Activity data'!$D$24:$D$39,0))*INDEX(EF!$H$84:$H$99,MATCH(Emissions!$D61,EF!$D$84:$D$99,0))*INDEX(EF!$H$100:$H$115,MATCH(Emissions!$D61,EF!$D$100:$D$115,0))*INDEX(EF!$H$116:$H$131,MATCH(Emissions!$D61,EF!$D$116:$D$131,0))*kgtoGg</f>
        <v>1.9139749208499344E-2</v>
      </c>
      <c r="BB61" s="22">
        <f>INDEX('Activity data'!BB$24:BB$39,MATCH(Emissions!$D61,'Activity data'!$D$24:$D$39,0))*INDEX(EF!$H$84:$H$99,MATCH(Emissions!$D61,EF!$D$84:$D$99,0))*INDEX(EF!$H$100:$H$115,MATCH(Emissions!$D61,EF!$D$100:$D$115,0))*INDEX(EF!$H$116:$H$131,MATCH(Emissions!$D61,EF!$D$116:$D$131,0))*kgtoGg</f>
        <v>1.9234694178093432E-2</v>
      </c>
      <c r="BC61" s="22">
        <f>INDEX('Activity data'!BC$24:BC$39,MATCH(Emissions!$D61,'Activity data'!$D$24:$D$39,0))*INDEX(EF!$H$84:$H$99,MATCH(Emissions!$D61,EF!$D$84:$D$99,0))*INDEX(EF!$H$100:$H$115,MATCH(Emissions!$D61,EF!$D$100:$D$115,0))*INDEX(EF!$H$116:$H$131,MATCH(Emissions!$D61,EF!$D$116:$D$131,0))*kgtoGg</f>
        <v>1.9329639147687514E-2</v>
      </c>
      <c r="BD61" s="22">
        <f>INDEX('Activity data'!BD$24:BD$39,MATCH(Emissions!$D61,'Activity data'!$D$24:$D$39,0))*INDEX(EF!$H$84:$H$99,MATCH(Emissions!$D61,EF!$D$84:$D$99,0))*INDEX(EF!$H$100:$H$115,MATCH(Emissions!$D61,EF!$D$100:$D$115,0))*INDEX(EF!$H$116:$H$131,MATCH(Emissions!$D61,EF!$D$116:$D$131,0))*kgtoGg</f>
        <v>1.9424584117281596E-2</v>
      </c>
      <c r="BE61" s="22">
        <f>INDEX('Activity data'!BE$24:BE$39,MATCH(Emissions!$D61,'Activity data'!$D$24:$D$39,0))*INDEX(EF!$H$84:$H$99,MATCH(Emissions!$D61,EF!$D$84:$D$99,0))*INDEX(EF!$H$100:$H$115,MATCH(Emissions!$D61,EF!$D$100:$D$115,0))*INDEX(EF!$H$116:$H$131,MATCH(Emissions!$D61,EF!$D$116:$D$131,0))*kgtoGg</f>
        <v>1.9519529086875674E-2</v>
      </c>
      <c r="BF61" s="22">
        <f>INDEX('Activity data'!BF$24:BF$39,MATCH(Emissions!$D61,'Activity data'!$D$24:$D$39,0))*INDEX(EF!$H$84:$H$99,MATCH(Emissions!$D61,EF!$D$84:$D$99,0))*INDEX(EF!$H$100:$H$115,MATCH(Emissions!$D61,EF!$D$100:$D$115,0))*INDEX(EF!$H$116:$H$131,MATCH(Emissions!$D61,EF!$D$116:$D$131,0))*kgtoGg</f>
        <v>1.9614474056469763E-2</v>
      </c>
      <c r="BG61" s="22">
        <f>INDEX('Activity data'!BG$24:BG$39,MATCH(Emissions!$D61,'Activity data'!$D$24:$D$39,0))*INDEX(EF!$H$84:$H$99,MATCH(Emissions!$D61,EF!$D$84:$D$99,0))*INDEX(EF!$H$100:$H$115,MATCH(Emissions!$D61,EF!$D$100:$D$115,0))*INDEX(EF!$H$116:$H$131,MATCH(Emissions!$D61,EF!$D$116:$D$131,0))*kgtoGg</f>
        <v>1.9709419026063844E-2</v>
      </c>
      <c r="BH61" s="22">
        <f>INDEX('Activity data'!BH$24:BH$39,MATCH(Emissions!$D61,'Activity data'!$D$24:$D$39,0))*INDEX(EF!$H$84:$H$99,MATCH(Emissions!$D61,EF!$D$84:$D$99,0))*INDEX(EF!$H$100:$H$115,MATCH(Emissions!$D61,EF!$D$100:$D$115,0))*INDEX(EF!$H$116:$H$131,MATCH(Emissions!$D61,EF!$D$116:$D$131,0))*kgtoGg</f>
        <v>1.980436399565793E-2</v>
      </c>
      <c r="BI61" s="22">
        <f>INDEX('Activity data'!BI$24:BI$39,MATCH(Emissions!$D61,'Activity data'!$D$24:$D$39,0))*INDEX(EF!$H$84:$H$99,MATCH(Emissions!$D61,EF!$D$84:$D$99,0))*INDEX(EF!$H$100:$H$115,MATCH(Emissions!$D61,EF!$D$100:$D$115,0))*INDEX(EF!$H$116:$H$131,MATCH(Emissions!$D61,EF!$D$116:$D$131,0))*kgtoGg</f>
        <v>1.9899308965252004E-2</v>
      </c>
      <c r="BJ61" s="22">
        <f>INDEX('Activity data'!BJ$24:BJ$39,MATCH(Emissions!$D61,'Activity data'!$D$24:$D$39,0))*INDEX(EF!$H$84:$H$99,MATCH(Emissions!$D61,EF!$D$84:$D$99,0))*INDEX(EF!$H$100:$H$115,MATCH(Emissions!$D61,EF!$D$100:$D$115,0))*INDEX(EF!$H$116:$H$131,MATCH(Emissions!$D61,EF!$D$116:$D$131,0))*kgtoGg</f>
        <v>1.9994253934846093E-2</v>
      </c>
      <c r="BK61" s="22">
        <f>INDEX('Activity data'!BK$24:BK$39,MATCH(Emissions!$D61,'Activity data'!$D$24:$D$39,0))*INDEX(EF!$H$84:$H$99,MATCH(Emissions!$D61,EF!$D$84:$D$99,0))*INDEX(EF!$H$100:$H$115,MATCH(Emissions!$D61,EF!$D$100:$D$115,0))*INDEX(EF!$H$116:$H$131,MATCH(Emissions!$D61,EF!$D$116:$D$131,0))*kgtoGg</f>
        <v>2.0089198904440175E-2</v>
      </c>
      <c r="BL61" s="22">
        <f>INDEX('Activity data'!BL$24:BL$39,MATCH(Emissions!$D61,'Activity data'!$D$24:$D$39,0))*INDEX(EF!$H$84:$H$99,MATCH(Emissions!$D61,EF!$D$84:$D$99,0))*INDEX(EF!$H$100:$H$115,MATCH(Emissions!$D61,EF!$D$100:$D$115,0))*INDEX(EF!$H$116:$H$131,MATCH(Emissions!$D61,EF!$D$116:$D$131,0))*kgtoGg</f>
        <v>2.0184143874034256E-2</v>
      </c>
      <c r="BM61" s="22">
        <f>INDEX('Activity data'!BM$24:BM$39,MATCH(Emissions!$D61,'Activity data'!$D$24:$D$39,0))*INDEX(EF!$H$84:$H$99,MATCH(Emissions!$D61,EF!$D$84:$D$99,0))*INDEX(EF!$H$100:$H$115,MATCH(Emissions!$D61,EF!$D$100:$D$115,0))*INDEX(EF!$H$116:$H$131,MATCH(Emissions!$D61,EF!$D$116:$D$131,0))*kgtoGg</f>
        <v>2.0279088843628338E-2</v>
      </c>
      <c r="BN61" s="22">
        <f>INDEX('Activity data'!BN$24:BN$39,MATCH(Emissions!$D61,'Activity data'!$D$24:$D$39,0))*INDEX(EF!$H$84:$H$99,MATCH(Emissions!$D61,EF!$D$84:$D$99,0))*INDEX(EF!$H$100:$H$115,MATCH(Emissions!$D61,EF!$D$100:$D$115,0))*INDEX(EF!$H$116:$H$131,MATCH(Emissions!$D61,EF!$D$116:$D$131,0))*kgtoGg</f>
        <v>2.037403381322242E-2</v>
      </c>
      <c r="BO61" s="22">
        <f>INDEX('Activity data'!BO$24:BO$39,MATCH(Emissions!$D61,'Activity data'!$D$24:$D$39,0))*INDEX(EF!$H$84:$H$99,MATCH(Emissions!$D61,EF!$D$84:$D$99,0))*INDEX(EF!$H$100:$H$115,MATCH(Emissions!$D61,EF!$D$100:$D$115,0))*INDEX(EF!$H$116:$H$131,MATCH(Emissions!$D61,EF!$D$116:$D$131,0))*kgtoGg</f>
        <v>2.0468978782816501E-2</v>
      </c>
      <c r="BP61" s="22">
        <f>INDEX('Activity data'!BP$24:BP$39,MATCH(Emissions!$D61,'Activity data'!$D$24:$D$39,0))*INDEX(EF!$H$84:$H$99,MATCH(Emissions!$D61,EF!$D$84:$D$99,0))*INDEX(EF!$H$100:$H$115,MATCH(Emissions!$D61,EF!$D$100:$D$115,0))*INDEX(EF!$H$116:$H$131,MATCH(Emissions!$D61,EF!$D$116:$D$131,0))*kgtoGg</f>
        <v>2.056392375241058E-2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2.1080420531293567</v>
      </c>
      <c r="AL62" s="22">
        <f>INDEX('Activity data'!AL$24:AL$39,MATCH(Emissions!$D62,'Activity data'!$D$24:$D$39,0))*INDEX(EF!$H$84:$H$99,MATCH(Emissions!$D62,EF!$D$84:$D$99,0))*INDEX(EF!$H$100:$H$115,MATCH(Emissions!$D62,EF!$D$100:$D$115,0))*INDEX(EF!$H$116:$H$131,MATCH(Emissions!$D62,EF!$D$116:$D$131,0))*kgtoGg</f>
        <v>2.1078508777261011</v>
      </c>
      <c r="AM62" s="22">
        <f>INDEX('Activity data'!AM$24:AM$39,MATCH(Emissions!$D62,'Activity data'!$D$24:$D$39,0))*INDEX(EF!$H$84:$H$99,MATCH(Emissions!$D62,EF!$D$84:$D$99,0))*INDEX(EF!$H$100:$H$115,MATCH(Emissions!$D62,EF!$D$100:$D$115,0))*INDEX(EF!$H$116:$H$131,MATCH(Emissions!$D62,EF!$D$116:$D$131,0))*kgtoGg</f>
        <v>2.1076597023228461</v>
      </c>
      <c r="AN62" s="22">
        <f>INDEX('Activity data'!AN$24:AN$39,MATCH(Emissions!$D62,'Activity data'!$D$24:$D$39,0))*INDEX(EF!$H$84:$H$99,MATCH(Emissions!$D62,EF!$D$84:$D$99,0))*INDEX(EF!$H$100:$H$115,MATCH(Emissions!$D62,EF!$D$100:$D$115,0))*INDEX(EF!$H$116:$H$131,MATCH(Emissions!$D62,EF!$D$116:$D$131,0))*kgtoGg</f>
        <v>2.1074685269195919</v>
      </c>
      <c r="AO62" s="22">
        <f>INDEX('Activity data'!AO$24:AO$39,MATCH(Emissions!$D62,'Activity data'!$D$24:$D$39,0))*INDEX(EF!$H$84:$H$99,MATCH(Emissions!$D62,EF!$D$84:$D$99,0))*INDEX(EF!$H$100:$H$115,MATCH(Emissions!$D62,EF!$D$100:$D$115,0))*INDEX(EF!$H$116:$H$131,MATCH(Emissions!$D62,EF!$D$116:$D$131,0))*kgtoGg</f>
        <v>2.1072773515163368</v>
      </c>
      <c r="AP62" s="22">
        <f>INDEX('Activity data'!AP$24:AP$39,MATCH(Emissions!$D62,'Activity data'!$D$24:$D$39,0))*INDEX(EF!$H$84:$H$99,MATCH(Emissions!$D62,EF!$D$84:$D$99,0))*INDEX(EF!$H$100:$H$115,MATCH(Emissions!$D62,EF!$D$100:$D$115,0))*INDEX(EF!$H$116:$H$131,MATCH(Emissions!$D62,EF!$D$116:$D$131,0))*kgtoGg</f>
        <v>2.1070861761130812</v>
      </c>
      <c r="AQ62" s="22">
        <f>INDEX('Activity data'!AQ$24:AQ$39,MATCH(Emissions!$D62,'Activity data'!$D$24:$D$39,0))*INDEX(EF!$H$84:$H$99,MATCH(Emissions!$D62,EF!$D$84:$D$99,0))*INDEX(EF!$H$100:$H$115,MATCH(Emissions!$D62,EF!$D$100:$D$115,0))*INDEX(EF!$H$116:$H$131,MATCH(Emissions!$D62,EF!$D$116:$D$131,0))*kgtoGg</f>
        <v>2.1068950007098262</v>
      </c>
      <c r="AR62" s="22">
        <f>INDEX('Activity data'!AR$24:AR$39,MATCH(Emissions!$D62,'Activity data'!$D$24:$D$39,0))*INDEX(EF!$H$84:$H$99,MATCH(Emissions!$D62,EF!$D$84:$D$99,0))*INDEX(EF!$H$100:$H$115,MATCH(Emissions!$D62,EF!$D$100:$D$115,0))*INDEX(EF!$H$116:$H$131,MATCH(Emissions!$D62,EF!$D$116:$D$131,0))*kgtoGg</f>
        <v>2.1067038253065715</v>
      </c>
      <c r="AS62" s="22">
        <f>INDEX('Activity data'!AS$24:AS$39,MATCH(Emissions!$D62,'Activity data'!$D$24:$D$39,0))*INDEX(EF!$H$84:$H$99,MATCH(Emissions!$D62,EF!$D$84:$D$99,0))*INDEX(EF!$H$100:$H$115,MATCH(Emissions!$D62,EF!$D$100:$D$115,0))*INDEX(EF!$H$116:$H$131,MATCH(Emissions!$D62,EF!$D$116:$D$131,0))*kgtoGg</f>
        <v>2.106512649903316</v>
      </c>
      <c r="AT62" s="22">
        <f>INDEX('Activity data'!AT$24:AT$39,MATCH(Emissions!$D62,'Activity data'!$D$24:$D$39,0))*INDEX(EF!$H$84:$H$99,MATCH(Emissions!$D62,EF!$D$84:$D$99,0))*INDEX(EF!$H$100:$H$115,MATCH(Emissions!$D62,EF!$D$100:$D$115,0))*INDEX(EF!$H$116:$H$131,MATCH(Emissions!$D62,EF!$D$116:$D$131,0))*kgtoGg</f>
        <v>2.1063214745000609</v>
      </c>
      <c r="AU62" s="22">
        <f>INDEX('Activity data'!AU$24:AU$39,MATCH(Emissions!$D62,'Activity data'!$D$24:$D$39,0))*INDEX(EF!$H$84:$H$99,MATCH(Emissions!$D62,EF!$D$84:$D$99,0))*INDEX(EF!$H$100:$H$115,MATCH(Emissions!$D62,EF!$D$100:$D$115,0))*INDEX(EF!$H$116:$H$131,MATCH(Emissions!$D62,EF!$D$116:$D$131,0))*kgtoGg</f>
        <v>2.1061302990968054</v>
      </c>
      <c r="AV62" s="22">
        <f>INDEX('Activity data'!AV$24:AV$39,MATCH(Emissions!$D62,'Activity data'!$D$24:$D$39,0))*INDEX(EF!$H$84:$H$99,MATCH(Emissions!$D62,EF!$D$84:$D$99,0))*INDEX(EF!$H$100:$H$115,MATCH(Emissions!$D62,EF!$D$100:$D$115,0))*INDEX(EF!$H$116:$H$131,MATCH(Emissions!$D62,EF!$D$116:$D$131,0))*kgtoGg</f>
        <v>2.1059391236935507</v>
      </c>
      <c r="AW62" s="22">
        <f>INDEX('Activity data'!AW$24:AW$39,MATCH(Emissions!$D62,'Activity data'!$D$24:$D$39,0))*INDEX(EF!$H$84:$H$99,MATCH(Emissions!$D62,EF!$D$84:$D$99,0))*INDEX(EF!$H$100:$H$115,MATCH(Emissions!$D62,EF!$D$100:$D$115,0))*INDEX(EF!$H$116:$H$131,MATCH(Emissions!$D62,EF!$D$116:$D$131,0))*kgtoGg</f>
        <v>2.1057479482902957</v>
      </c>
      <c r="AX62" s="22">
        <f>INDEX('Activity data'!AX$24:AX$39,MATCH(Emissions!$D62,'Activity data'!$D$24:$D$39,0))*INDEX(EF!$H$84:$H$99,MATCH(Emissions!$D62,EF!$D$84:$D$99,0))*INDEX(EF!$H$100:$H$115,MATCH(Emissions!$D62,EF!$D$100:$D$115,0))*INDEX(EF!$H$116:$H$131,MATCH(Emissions!$D62,EF!$D$116:$D$131,0))*kgtoGg</f>
        <v>2.1055567728870401</v>
      </c>
      <c r="AY62" s="22">
        <f>INDEX('Activity data'!AY$24:AY$39,MATCH(Emissions!$D62,'Activity data'!$D$24:$D$39,0))*INDEX(EF!$H$84:$H$99,MATCH(Emissions!$D62,EF!$D$84:$D$99,0))*INDEX(EF!$H$100:$H$115,MATCH(Emissions!$D62,EF!$D$100:$D$115,0))*INDEX(EF!$H$116:$H$131,MATCH(Emissions!$D62,EF!$D$116:$D$131,0))*kgtoGg</f>
        <v>2.1053655974837859</v>
      </c>
      <c r="AZ62" s="22">
        <f>INDEX('Activity data'!AZ$24:AZ$39,MATCH(Emissions!$D62,'Activity data'!$D$24:$D$39,0))*INDEX(EF!$H$84:$H$99,MATCH(Emissions!$D62,EF!$D$84:$D$99,0))*INDEX(EF!$H$100:$H$115,MATCH(Emissions!$D62,EF!$D$100:$D$115,0))*INDEX(EF!$H$116:$H$131,MATCH(Emissions!$D62,EF!$D$116:$D$131,0))*kgtoGg</f>
        <v>2.1051744220805304</v>
      </c>
      <c r="BA62" s="22">
        <f>INDEX('Activity data'!BA$24:BA$39,MATCH(Emissions!$D62,'Activity data'!$D$24:$D$39,0))*INDEX(EF!$H$84:$H$99,MATCH(Emissions!$D62,EF!$D$84:$D$99,0))*INDEX(EF!$H$100:$H$115,MATCH(Emissions!$D62,EF!$D$100:$D$115,0))*INDEX(EF!$H$116:$H$131,MATCH(Emissions!$D62,EF!$D$116:$D$131,0))*kgtoGg</f>
        <v>2.1049832466772753</v>
      </c>
      <c r="BB62" s="22">
        <f>INDEX('Activity data'!BB$24:BB$39,MATCH(Emissions!$D62,'Activity data'!$D$24:$D$39,0))*INDEX(EF!$H$84:$H$99,MATCH(Emissions!$D62,EF!$D$84:$D$99,0))*INDEX(EF!$H$100:$H$115,MATCH(Emissions!$D62,EF!$D$100:$D$115,0))*INDEX(EF!$H$116:$H$131,MATCH(Emissions!$D62,EF!$D$116:$D$131,0))*kgtoGg</f>
        <v>2.1047920712740202</v>
      </c>
      <c r="BC62" s="22">
        <f>INDEX('Activity data'!BC$24:BC$39,MATCH(Emissions!$D62,'Activity data'!$D$24:$D$39,0))*INDEX(EF!$H$84:$H$99,MATCH(Emissions!$D62,EF!$D$84:$D$99,0))*INDEX(EF!$H$100:$H$115,MATCH(Emissions!$D62,EF!$D$100:$D$115,0))*INDEX(EF!$H$116:$H$131,MATCH(Emissions!$D62,EF!$D$116:$D$131,0))*kgtoGg</f>
        <v>2.1046008958707647</v>
      </c>
      <c r="BD62" s="22">
        <f>INDEX('Activity data'!BD$24:BD$39,MATCH(Emissions!$D62,'Activity data'!$D$24:$D$39,0))*INDEX(EF!$H$84:$H$99,MATCH(Emissions!$D62,EF!$D$84:$D$99,0))*INDEX(EF!$H$100:$H$115,MATCH(Emissions!$D62,EF!$D$100:$D$115,0))*INDEX(EF!$H$116:$H$131,MATCH(Emissions!$D62,EF!$D$116:$D$131,0))*kgtoGg</f>
        <v>2.1044097204675101</v>
      </c>
      <c r="BE62" s="22">
        <f>INDEX('Activity data'!BE$24:BE$39,MATCH(Emissions!$D62,'Activity data'!$D$24:$D$39,0))*INDEX(EF!$H$84:$H$99,MATCH(Emissions!$D62,EF!$D$84:$D$99,0))*INDEX(EF!$H$100:$H$115,MATCH(Emissions!$D62,EF!$D$100:$D$115,0))*INDEX(EF!$H$116:$H$131,MATCH(Emissions!$D62,EF!$D$116:$D$131,0))*kgtoGg</f>
        <v>2.1042185450642545</v>
      </c>
      <c r="BF62" s="22">
        <f>INDEX('Activity data'!BF$24:BF$39,MATCH(Emissions!$D62,'Activity data'!$D$24:$D$39,0))*INDEX(EF!$H$84:$H$99,MATCH(Emissions!$D62,EF!$D$84:$D$99,0))*INDEX(EF!$H$100:$H$115,MATCH(Emissions!$D62,EF!$D$100:$D$115,0))*INDEX(EF!$H$116:$H$131,MATCH(Emissions!$D62,EF!$D$116:$D$131,0))*kgtoGg</f>
        <v>2.1040273696609995</v>
      </c>
      <c r="BG62" s="22">
        <f>INDEX('Activity data'!BG$24:BG$39,MATCH(Emissions!$D62,'Activity data'!$D$24:$D$39,0))*INDEX(EF!$H$84:$H$99,MATCH(Emissions!$D62,EF!$D$84:$D$99,0))*INDEX(EF!$H$100:$H$115,MATCH(Emissions!$D62,EF!$D$100:$D$115,0))*INDEX(EF!$H$116:$H$131,MATCH(Emissions!$D62,EF!$D$116:$D$131,0))*kgtoGg</f>
        <v>2.1038361942577439</v>
      </c>
      <c r="BH62" s="22">
        <f>INDEX('Activity data'!BH$24:BH$39,MATCH(Emissions!$D62,'Activity data'!$D$24:$D$39,0))*INDEX(EF!$H$84:$H$99,MATCH(Emissions!$D62,EF!$D$84:$D$99,0))*INDEX(EF!$H$100:$H$115,MATCH(Emissions!$D62,EF!$D$100:$D$115,0))*INDEX(EF!$H$116:$H$131,MATCH(Emissions!$D62,EF!$D$116:$D$131,0))*kgtoGg</f>
        <v>2.1036450188544884</v>
      </c>
      <c r="BI62" s="22">
        <f>INDEX('Activity data'!BI$24:BI$39,MATCH(Emissions!$D62,'Activity data'!$D$24:$D$39,0))*INDEX(EF!$H$84:$H$99,MATCH(Emissions!$D62,EF!$D$84:$D$99,0))*INDEX(EF!$H$100:$H$115,MATCH(Emissions!$D62,EF!$D$100:$D$115,0))*INDEX(EF!$H$116:$H$131,MATCH(Emissions!$D62,EF!$D$116:$D$131,0))*kgtoGg</f>
        <v>2.1034538434512338</v>
      </c>
      <c r="BJ62" s="22">
        <f>INDEX('Activity data'!BJ$24:BJ$39,MATCH(Emissions!$D62,'Activity data'!$D$24:$D$39,0))*INDEX(EF!$H$84:$H$99,MATCH(Emissions!$D62,EF!$D$84:$D$99,0))*INDEX(EF!$H$100:$H$115,MATCH(Emissions!$D62,EF!$D$100:$D$115,0))*INDEX(EF!$H$116:$H$131,MATCH(Emissions!$D62,EF!$D$116:$D$131,0))*kgtoGg</f>
        <v>2.1032626680479791</v>
      </c>
      <c r="BK62" s="22">
        <f>INDEX('Activity data'!BK$24:BK$39,MATCH(Emissions!$D62,'Activity data'!$D$24:$D$39,0))*INDEX(EF!$H$84:$H$99,MATCH(Emissions!$D62,EF!$D$84:$D$99,0))*INDEX(EF!$H$100:$H$115,MATCH(Emissions!$D62,EF!$D$100:$D$115,0))*INDEX(EF!$H$116:$H$131,MATCH(Emissions!$D62,EF!$D$116:$D$131,0))*kgtoGg</f>
        <v>2.1030714926447236</v>
      </c>
      <c r="BL62" s="22">
        <f>INDEX('Activity data'!BL$24:BL$39,MATCH(Emissions!$D62,'Activity data'!$D$24:$D$39,0))*INDEX(EF!$H$84:$H$99,MATCH(Emissions!$D62,EF!$D$84:$D$99,0))*INDEX(EF!$H$100:$H$115,MATCH(Emissions!$D62,EF!$D$100:$D$115,0))*INDEX(EF!$H$116:$H$131,MATCH(Emissions!$D62,EF!$D$116:$D$131,0))*kgtoGg</f>
        <v>2.1028803172414681</v>
      </c>
      <c r="BM62" s="22">
        <f>INDEX('Activity data'!BM$24:BM$39,MATCH(Emissions!$D62,'Activity data'!$D$24:$D$39,0))*INDEX(EF!$H$84:$H$99,MATCH(Emissions!$D62,EF!$D$84:$D$99,0))*INDEX(EF!$H$100:$H$115,MATCH(Emissions!$D62,EF!$D$100:$D$115,0))*INDEX(EF!$H$116:$H$131,MATCH(Emissions!$D62,EF!$D$116:$D$131,0))*kgtoGg</f>
        <v>2.102689141838213</v>
      </c>
      <c r="BN62" s="22">
        <f>INDEX('Activity data'!BN$24:BN$39,MATCH(Emissions!$D62,'Activity data'!$D$24:$D$39,0))*INDEX(EF!$H$84:$H$99,MATCH(Emissions!$D62,EF!$D$84:$D$99,0))*INDEX(EF!$H$100:$H$115,MATCH(Emissions!$D62,EF!$D$100:$D$115,0))*INDEX(EF!$H$116:$H$131,MATCH(Emissions!$D62,EF!$D$116:$D$131,0))*kgtoGg</f>
        <v>2.1024979664349575</v>
      </c>
      <c r="BO62" s="22">
        <f>INDEX('Activity data'!BO$24:BO$39,MATCH(Emissions!$D62,'Activity data'!$D$24:$D$39,0))*INDEX(EF!$H$84:$H$99,MATCH(Emissions!$D62,EF!$D$84:$D$99,0))*INDEX(EF!$H$100:$H$115,MATCH(Emissions!$D62,EF!$D$100:$D$115,0))*INDEX(EF!$H$116:$H$131,MATCH(Emissions!$D62,EF!$D$116:$D$131,0))*kgtoGg</f>
        <v>2.1023067910317024</v>
      </c>
      <c r="BP62" s="22">
        <f>INDEX('Activity data'!BP$24:BP$39,MATCH(Emissions!$D62,'Activity data'!$D$24:$D$39,0))*INDEX(EF!$H$84:$H$99,MATCH(Emissions!$D62,EF!$D$84:$D$99,0))*INDEX(EF!$H$100:$H$115,MATCH(Emissions!$D62,EF!$D$100:$D$115,0))*INDEX(EF!$H$116:$H$131,MATCH(Emissions!$D62,EF!$D$116:$D$131,0))*kgtoGg</f>
        <v>2.1021156156284468</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19.528270137573227</v>
      </c>
      <c r="AE63" s="22">
        <f>INDEX('Activity data'!AE$24:AE$39,MATCH(Emissions!$D63,'Activity data'!$D$24:$D$39,0))*INDEX(EF!$H$84:$H$99,MATCH(Emissions!$D63,EF!$D$84:$D$99,0))*INDEX(EF!$H$100:$H$115,MATCH(Emissions!$D63,EF!$D$100:$D$115,0))*INDEX(EF!$H$116:$H$131,MATCH(Emissions!$D63,EF!$D$116:$D$131,0))*kgtoGg</f>
        <v>19.457340912029213</v>
      </c>
      <c r="AF63" s="22">
        <f>INDEX('Activity data'!AF$24:AF$39,MATCH(Emissions!$D63,'Activity data'!$D$24:$D$39,0))*INDEX(EF!$H$84:$H$99,MATCH(Emissions!$D63,EF!$D$84:$D$99,0))*INDEX(EF!$H$100:$H$115,MATCH(Emissions!$D63,EF!$D$100:$D$115,0))*INDEX(EF!$H$116:$H$131,MATCH(Emissions!$D63,EF!$D$116:$D$131,0))*kgtoGg</f>
        <v>19.3864116864852</v>
      </c>
      <c r="AG63" s="22">
        <f>INDEX('Activity data'!AG$24:AG$39,MATCH(Emissions!$D63,'Activity data'!$D$24:$D$39,0))*INDEX(EF!$H$84:$H$99,MATCH(Emissions!$D63,EF!$D$84:$D$99,0))*INDEX(EF!$H$100:$H$115,MATCH(Emissions!$D63,EF!$D$100:$D$115,0))*INDEX(EF!$H$116:$H$131,MATCH(Emissions!$D63,EF!$D$116:$D$131,0))*kgtoGg</f>
        <v>19.374284062759223</v>
      </c>
      <c r="AH63" s="22">
        <f>INDEX('Activity data'!AH$24:AH$39,MATCH(Emissions!$D63,'Activity data'!$D$24:$D$39,0))*INDEX(EF!$H$84:$H$99,MATCH(Emissions!$D63,EF!$D$84:$D$99,0))*INDEX(EF!$H$100:$H$115,MATCH(Emissions!$D63,EF!$D$100:$D$115,0))*INDEX(EF!$H$116:$H$131,MATCH(Emissions!$D63,EF!$D$116:$D$131,0))*kgtoGg</f>
        <v>19.362156439033242</v>
      </c>
      <c r="AI63" s="22">
        <f>INDEX('Activity data'!AI$24:AI$39,MATCH(Emissions!$D63,'Activity data'!$D$24:$D$39,0))*INDEX(EF!$H$84:$H$99,MATCH(Emissions!$D63,EF!$D$84:$D$99,0))*INDEX(EF!$H$100:$H$115,MATCH(Emissions!$D63,EF!$D$100:$D$115,0))*INDEX(EF!$H$116:$H$131,MATCH(Emissions!$D63,EF!$D$116:$D$131,0))*kgtoGg</f>
        <v>19.350028815307265</v>
      </c>
      <c r="AJ63" s="22">
        <f>INDEX('Activity data'!AJ$24:AJ$39,MATCH(Emissions!$D63,'Activity data'!$D$24:$D$39,0))*INDEX(EF!$H$84:$H$99,MATCH(Emissions!$D63,EF!$D$84:$D$99,0))*INDEX(EF!$H$100:$H$115,MATCH(Emissions!$D63,EF!$D$100:$D$115,0))*INDEX(EF!$H$116:$H$131,MATCH(Emissions!$D63,EF!$D$116:$D$131,0))*kgtoGg</f>
        <v>19.337901191581285</v>
      </c>
      <c r="AK63" s="22">
        <f>INDEX('Activity data'!AK$24:AK$39,MATCH(Emissions!$D63,'Activity data'!$D$24:$D$39,0))*INDEX(EF!$H$84:$H$99,MATCH(Emissions!$D63,EF!$D$84:$D$99,0))*INDEX(EF!$H$100:$H$115,MATCH(Emissions!$D63,EF!$D$100:$D$115,0))*INDEX(EF!$H$116:$H$131,MATCH(Emissions!$D63,EF!$D$116:$D$131,0))*kgtoGg</f>
        <v>19.319431385816205</v>
      </c>
      <c r="AL63" s="22">
        <f>INDEX('Activity data'!AL$24:AL$39,MATCH(Emissions!$D63,'Activity data'!$D$24:$D$39,0))*INDEX(EF!$H$84:$H$99,MATCH(Emissions!$D63,EF!$D$84:$D$99,0))*INDEX(EF!$H$100:$H$115,MATCH(Emissions!$D63,EF!$D$100:$D$115,0))*INDEX(EF!$H$116:$H$131,MATCH(Emissions!$D63,EF!$D$116:$D$131,0))*kgtoGg</f>
        <v>19.300961580051119</v>
      </c>
      <c r="AM63" s="22">
        <f>INDEX('Activity data'!AM$24:AM$39,MATCH(Emissions!$D63,'Activity data'!$D$24:$D$39,0))*INDEX(EF!$H$84:$H$99,MATCH(Emissions!$D63,EF!$D$84:$D$99,0))*INDEX(EF!$H$100:$H$115,MATCH(Emissions!$D63,EF!$D$100:$D$115,0))*INDEX(EF!$H$116:$H$131,MATCH(Emissions!$D63,EF!$D$116:$D$131,0))*kgtoGg</f>
        <v>19.28249177428604</v>
      </c>
      <c r="AN63" s="22">
        <f>INDEX('Activity data'!AN$24:AN$39,MATCH(Emissions!$D63,'Activity data'!$D$24:$D$39,0))*INDEX(EF!$H$84:$H$99,MATCH(Emissions!$D63,EF!$D$84:$D$99,0))*INDEX(EF!$H$100:$H$115,MATCH(Emissions!$D63,EF!$D$100:$D$115,0))*INDEX(EF!$H$116:$H$131,MATCH(Emissions!$D63,EF!$D$116:$D$131,0))*kgtoGg</f>
        <v>19.264021968520957</v>
      </c>
      <c r="AO63" s="22">
        <f>INDEX('Activity data'!AO$24:AO$39,MATCH(Emissions!$D63,'Activity data'!$D$24:$D$39,0))*INDEX(EF!$H$84:$H$99,MATCH(Emissions!$D63,EF!$D$84:$D$99,0))*INDEX(EF!$H$100:$H$115,MATCH(Emissions!$D63,EF!$D$100:$D$115,0))*INDEX(EF!$H$116:$H$131,MATCH(Emissions!$D63,EF!$D$116:$D$131,0))*kgtoGg</f>
        <v>19.245552162755875</v>
      </c>
      <c r="AP63" s="22">
        <f>INDEX('Activity data'!AP$24:AP$39,MATCH(Emissions!$D63,'Activity data'!$D$24:$D$39,0))*INDEX(EF!$H$84:$H$99,MATCH(Emissions!$D63,EF!$D$84:$D$99,0))*INDEX(EF!$H$100:$H$115,MATCH(Emissions!$D63,EF!$D$100:$D$115,0))*INDEX(EF!$H$116:$H$131,MATCH(Emissions!$D63,EF!$D$116:$D$131,0))*kgtoGg</f>
        <v>19.227082356990795</v>
      </c>
      <c r="AQ63" s="22">
        <f>INDEX('Activity data'!AQ$24:AQ$39,MATCH(Emissions!$D63,'Activity data'!$D$24:$D$39,0))*INDEX(EF!$H$84:$H$99,MATCH(Emissions!$D63,EF!$D$84:$D$99,0))*INDEX(EF!$H$100:$H$115,MATCH(Emissions!$D63,EF!$D$100:$D$115,0))*INDEX(EF!$H$116:$H$131,MATCH(Emissions!$D63,EF!$D$116:$D$131,0))*kgtoGg</f>
        <v>19.208612551225713</v>
      </c>
      <c r="AR63" s="22">
        <f>INDEX('Activity data'!AR$24:AR$39,MATCH(Emissions!$D63,'Activity data'!$D$24:$D$39,0))*INDEX(EF!$H$84:$H$99,MATCH(Emissions!$D63,EF!$D$84:$D$99,0))*INDEX(EF!$H$100:$H$115,MATCH(Emissions!$D63,EF!$D$100:$D$115,0))*INDEX(EF!$H$116:$H$131,MATCH(Emissions!$D63,EF!$D$116:$D$131,0))*kgtoGg</f>
        <v>19.190142745460633</v>
      </c>
      <c r="AS63" s="22">
        <f>INDEX('Activity data'!AS$24:AS$39,MATCH(Emissions!$D63,'Activity data'!$D$24:$D$39,0))*INDEX(EF!$H$84:$H$99,MATCH(Emissions!$D63,EF!$D$84:$D$99,0))*INDEX(EF!$H$100:$H$115,MATCH(Emissions!$D63,EF!$D$100:$D$115,0))*INDEX(EF!$H$116:$H$131,MATCH(Emissions!$D63,EF!$D$116:$D$131,0))*kgtoGg</f>
        <v>19.171672939695551</v>
      </c>
      <c r="AT63" s="22">
        <f>INDEX('Activity data'!AT$24:AT$39,MATCH(Emissions!$D63,'Activity data'!$D$24:$D$39,0))*INDEX(EF!$H$84:$H$99,MATCH(Emissions!$D63,EF!$D$84:$D$99,0))*INDEX(EF!$H$100:$H$115,MATCH(Emissions!$D63,EF!$D$100:$D$115,0))*INDEX(EF!$H$116:$H$131,MATCH(Emissions!$D63,EF!$D$116:$D$131,0))*kgtoGg</f>
        <v>19.153203133930472</v>
      </c>
      <c r="AU63" s="22">
        <f>INDEX('Activity data'!AU$24:AU$39,MATCH(Emissions!$D63,'Activity data'!$D$24:$D$39,0))*INDEX(EF!$H$84:$H$99,MATCH(Emissions!$D63,EF!$D$84:$D$99,0))*INDEX(EF!$H$100:$H$115,MATCH(Emissions!$D63,EF!$D$100:$D$115,0))*INDEX(EF!$H$116:$H$131,MATCH(Emissions!$D63,EF!$D$116:$D$131,0))*kgtoGg</f>
        <v>19.134733328165385</v>
      </c>
      <c r="AV63" s="22">
        <f>INDEX('Activity data'!AV$24:AV$39,MATCH(Emissions!$D63,'Activity data'!$D$24:$D$39,0))*INDEX(EF!$H$84:$H$99,MATCH(Emissions!$D63,EF!$D$84:$D$99,0))*INDEX(EF!$H$100:$H$115,MATCH(Emissions!$D63,EF!$D$100:$D$115,0))*INDEX(EF!$H$116:$H$131,MATCH(Emissions!$D63,EF!$D$116:$D$131,0))*kgtoGg</f>
        <v>19.116263522400303</v>
      </c>
      <c r="AW63" s="22">
        <f>INDEX('Activity data'!AW$24:AW$39,MATCH(Emissions!$D63,'Activity data'!$D$24:$D$39,0))*INDEX(EF!$H$84:$H$99,MATCH(Emissions!$D63,EF!$D$84:$D$99,0))*INDEX(EF!$H$100:$H$115,MATCH(Emissions!$D63,EF!$D$100:$D$115,0))*INDEX(EF!$H$116:$H$131,MATCH(Emissions!$D63,EF!$D$116:$D$131,0))*kgtoGg</f>
        <v>19.10249622188482</v>
      </c>
      <c r="AX63" s="22">
        <f>INDEX('Activity data'!AX$24:AX$39,MATCH(Emissions!$D63,'Activity data'!$D$24:$D$39,0))*INDEX(EF!$H$84:$H$99,MATCH(Emissions!$D63,EF!$D$84:$D$99,0))*INDEX(EF!$H$100:$H$115,MATCH(Emissions!$D63,EF!$D$100:$D$115,0))*INDEX(EF!$H$116:$H$131,MATCH(Emissions!$D63,EF!$D$116:$D$131,0))*kgtoGg</f>
        <v>19.088728921369338</v>
      </c>
      <c r="AY63" s="22">
        <f>INDEX('Activity data'!AY$24:AY$39,MATCH(Emissions!$D63,'Activity data'!$D$24:$D$39,0))*INDEX(EF!$H$84:$H$99,MATCH(Emissions!$D63,EF!$D$84:$D$99,0))*INDEX(EF!$H$100:$H$115,MATCH(Emissions!$D63,EF!$D$100:$D$115,0))*INDEX(EF!$H$116:$H$131,MATCH(Emissions!$D63,EF!$D$116:$D$131,0))*kgtoGg</f>
        <v>19.074961620853855</v>
      </c>
      <c r="AZ63" s="22">
        <f>INDEX('Activity data'!AZ$24:AZ$39,MATCH(Emissions!$D63,'Activity data'!$D$24:$D$39,0))*INDEX(EF!$H$84:$H$99,MATCH(Emissions!$D63,EF!$D$84:$D$99,0))*INDEX(EF!$H$100:$H$115,MATCH(Emissions!$D63,EF!$D$100:$D$115,0))*INDEX(EF!$H$116:$H$131,MATCH(Emissions!$D63,EF!$D$116:$D$131,0))*kgtoGg</f>
        <v>19.06119432033837</v>
      </c>
      <c r="BA63" s="22">
        <f>INDEX('Activity data'!BA$24:BA$39,MATCH(Emissions!$D63,'Activity data'!$D$24:$D$39,0))*INDEX(EF!$H$84:$H$99,MATCH(Emissions!$D63,EF!$D$84:$D$99,0))*INDEX(EF!$H$100:$H$115,MATCH(Emissions!$D63,EF!$D$100:$D$115,0))*INDEX(EF!$H$116:$H$131,MATCH(Emissions!$D63,EF!$D$116:$D$131,0))*kgtoGg</f>
        <v>19.047427019822887</v>
      </c>
      <c r="BB63" s="22">
        <f>INDEX('Activity data'!BB$24:BB$39,MATCH(Emissions!$D63,'Activity data'!$D$24:$D$39,0))*INDEX(EF!$H$84:$H$99,MATCH(Emissions!$D63,EF!$D$84:$D$99,0))*INDEX(EF!$H$100:$H$115,MATCH(Emissions!$D63,EF!$D$100:$D$115,0))*INDEX(EF!$H$116:$H$131,MATCH(Emissions!$D63,EF!$D$116:$D$131,0))*kgtoGg</f>
        <v>19.033659719307405</v>
      </c>
      <c r="BC63" s="22">
        <f>INDEX('Activity data'!BC$24:BC$39,MATCH(Emissions!$D63,'Activity data'!$D$24:$D$39,0))*INDEX(EF!$H$84:$H$99,MATCH(Emissions!$D63,EF!$D$84:$D$99,0))*INDEX(EF!$H$100:$H$115,MATCH(Emissions!$D63,EF!$D$100:$D$115,0))*INDEX(EF!$H$116:$H$131,MATCH(Emissions!$D63,EF!$D$116:$D$131,0))*kgtoGg</f>
        <v>19.019892418791922</v>
      </c>
      <c r="BD63" s="22">
        <f>INDEX('Activity data'!BD$24:BD$39,MATCH(Emissions!$D63,'Activity data'!$D$24:$D$39,0))*INDEX(EF!$H$84:$H$99,MATCH(Emissions!$D63,EF!$D$84:$D$99,0))*INDEX(EF!$H$100:$H$115,MATCH(Emissions!$D63,EF!$D$100:$D$115,0))*INDEX(EF!$H$116:$H$131,MATCH(Emissions!$D63,EF!$D$116:$D$131,0))*kgtoGg</f>
        <v>19.006125118276444</v>
      </c>
      <c r="BE63" s="22">
        <f>INDEX('Activity data'!BE$24:BE$39,MATCH(Emissions!$D63,'Activity data'!$D$24:$D$39,0))*INDEX(EF!$H$84:$H$99,MATCH(Emissions!$D63,EF!$D$84:$D$99,0))*INDEX(EF!$H$100:$H$115,MATCH(Emissions!$D63,EF!$D$100:$D$115,0))*INDEX(EF!$H$116:$H$131,MATCH(Emissions!$D63,EF!$D$116:$D$131,0))*kgtoGg</f>
        <v>18.992357817760958</v>
      </c>
      <c r="BF63" s="22">
        <f>INDEX('Activity data'!BF$24:BF$39,MATCH(Emissions!$D63,'Activity data'!$D$24:$D$39,0))*INDEX(EF!$H$84:$H$99,MATCH(Emissions!$D63,EF!$D$84:$D$99,0))*INDEX(EF!$H$100:$H$115,MATCH(Emissions!$D63,EF!$D$100:$D$115,0))*INDEX(EF!$H$116:$H$131,MATCH(Emissions!$D63,EF!$D$116:$D$131,0))*kgtoGg</f>
        <v>18.978590517245479</v>
      </c>
      <c r="BG63" s="22">
        <f>INDEX('Activity data'!BG$24:BG$39,MATCH(Emissions!$D63,'Activity data'!$D$24:$D$39,0))*INDEX(EF!$H$84:$H$99,MATCH(Emissions!$D63,EF!$D$84:$D$99,0))*INDEX(EF!$H$100:$H$115,MATCH(Emissions!$D63,EF!$D$100:$D$115,0))*INDEX(EF!$H$116:$H$131,MATCH(Emissions!$D63,EF!$D$116:$D$131,0))*kgtoGg</f>
        <v>18.964823216729993</v>
      </c>
      <c r="BH63" s="22">
        <f>INDEX('Activity data'!BH$24:BH$39,MATCH(Emissions!$D63,'Activity data'!$D$24:$D$39,0))*INDEX(EF!$H$84:$H$99,MATCH(Emissions!$D63,EF!$D$84:$D$99,0))*INDEX(EF!$H$100:$H$115,MATCH(Emissions!$D63,EF!$D$100:$D$115,0))*INDEX(EF!$H$116:$H$131,MATCH(Emissions!$D63,EF!$D$116:$D$131,0))*kgtoGg</f>
        <v>18.951055916214514</v>
      </c>
      <c r="BI63" s="22">
        <f>INDEX('Activity data'!BI$24:BI$39,MATCH(Emissions!$D63,'Activity data'!$D$24:$D$39,0))*INDEX(EF!$H$84:$H$99,MATCH(Emissions!$D63,EF!$D$84:$D$99,0))*INDEX(EF!$H$100:$H$115,MATCH(Emissions!$D63,EF!$D$100:$D$115,0))*INDEX(EF!$H$116:$H$131,MATCH(Emissions!$D63,EF!$D$116:$D$131,0))*kgtoGg</f>
        <v>18.937288615699028</v>
      </c>
      <c r="BJ63" s="22">
        <f>INDEX('Activity data'!BJ$24:BJ$39,MATCH(Emissions!$D63,'Activity data'!$D$24:$D$39,0))*INDEX(EF!$H$84:$H$99,MATCH(Emissions!$D63,EF!$D$84:$D$99,0))*INDEX(EF!$H$100:$H$115,MATCH(Emissions!$D63,EF!$D$100:$D$115,0))*INDEX(EF!$H$116:$H$131,MATCH(Emissions!$D63,EF!$D$116:$D$131,0))*kgtoGg</f>
        <v>18.92352131518355</v>
      </c>
      <c r="BK63" s="22">
        <f>INDEX('Activity data'!BK$24:BK$39,MATCH(Emissions!$D63,'Activity data'!$D$24:$D$39,0))*INDEX(EF!$H$84:$H$99,MATCH(Emissions!$D63,EF!$D$84:$D$99,0))*INDEX(EF!$H$100:$H$115,MATCH(Emissions!$D63,EF!$D$100:$D$115,0))*INDEX(EF!$H$116:$H$131,MATCH(Emissions!$D63,EF!$D$116:$D$131,0))*kgtoGg</f>
        <v>18.909754014668067</v>
      </c>
      <c r="BL63" s="22">
        <f>INDEX('Activity data'!BL$24:BL$39,MATCH(Emissions!$D63,'Activity data'!$D$24:$D$39,0))*INDEX(EF!$H$84:$H$99,MATCH(Emissions!$D63,EF!$D$84:$D$99,0))*INDEX(EF!$H$100:$H$115,MATCH(Emissions!$D63,EF!$D$100:$D$115,0))*INDEX(EF!$H$116:$H$131,MATCH(Emissions!$D63,EF!$D$116:$D$131,0))*kgtoGg</f>
        <v>18.895986714152585</v>
      </c>
      <c r="BM63" s="22">
        <f>INDEX('Activity data'!BM$24:BM$39,MATCH(Emissions!$D63,'Activity data'!$D$24:$D$39,0))*INDEX(EF!$H$84:$H$99,MATCH(Emissions!$D63,EF!$D$84:$D$99,0))*INDEX(EF!$H$100:$H$115,MATCH(Emissions!$D63,EF!$D$100:$D$115,0))*INDEX(EF!$H$116:$H$131,MATCH(Emissions!$D63,EF!$D$116:$D$131,0))*kgtoGg</f>
        <v>18.882219413637106</v>
      </c>
      <c r="BN63" s="22">
        <f>INDEX('Activity data'!BN$24:BN$39,MATCH(Emissions!$D63,'Activity data'!$D$24:$D$39,0))*INDEX(EF!$H$84:$H$99,MATCH(Emissions!$D63,EF!$D$84:$D$99,0))*INDEX(EF!$H$100:$H$115,MATCH(Emissions!$D63,EF!$D$100:$D$115,0))*INDEX(EF!$H$116:$H$131,MATCH(Emissions!$D63,EF!$D$116:$D$131,0))*kgtoGg</f>
        <v>18.86845211312162</v>
      </c>
      <c r="BO63" s="22">
        <f>INDEX('Activity data'!BO$24:BO$39,MATCH(Emissions!$D63,'Activity data'!$D$24:$D$39,0))*INDEX(EF!$H$84:$H$99,MATCH(Emissions!$D63,EF!$D$84:$D$99,0))*INDEX(EF!$H$100:$H$115,MATCH(Emissions!$D63,EF!$D$100:$D$115,0))*INDEX(EF!$H$116:$H$131,MATCH(Emissions!$D63,EF!$D$116:$D$131,0))*kgtoGg</f>
        <v>18.854684812606141</v>
      </c>
      <c r="BP63" s="22">
        <f>INDEX('Activity data'!BP$24:BP$39,MATCH(Emissions!$D63,'Activity data'!$D$24:$D$39,0))*INDEX(EF!$H$84:$H$99,MATCH(Emissions!$D63,EF!$D$84:$D$99,0))*INDEX(EF!$H$100:$H$115,MATCH(Emissions!$D63,EF!$D$100:$D$115,0))*INDEX(EF!$H$116:$H$131,MATCH(Emissions!$D63,EF!$D$116:$D$131,0))*kgtoGg</f>
        <v>18.840917512090655</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2.784291701819094</v>
      </c>
      <c r="AE64" s="22">
        <f>INDEX('Activity data'!AE$24:AE$39,MATCH(Emissions!$D64,'Activity data'!$D$24:$D$39,0))*INDEX(EF!$H$84:$H$99,MATCH(Emissions!$D64,EF!$D$84:$D$99,0))*INDEX(EF!$H$100:$H$115,MATCH(Emissions!$D64,EF!$D$100:$D$115,0))*INDEX(EF!$H$116:$H$131,MATCH(Emissions!$D64,EF!$D$116:$D$131,0))*kgtoGg</f>
        <v>2.7855811673318542</v>
      </c>
      <c r="AF64" s="22">
        <f>INDEX('Activity data'!AF$24:AF$39,MATCH(Emissions!$D64,'Activity data'!$D$24:$D$39,0))*INDEX(EF!$H$84:$H$99,MATCH(Emissions!$D64,EF!$D$84:$D$99,0))*INDEX(EF!$H$100:$H$115,MATCH(Emissions!$D64,EF!$D$100:$D$115,0))*INDEX(EF!$H$116:$H$131,MATCH(Emissions!$D64,EF!$D$116:$D$131,0))*kgtoGg</f>
        <v>2.7868706328446136</v>
      </c>
      <c r="AG64" s="22">
        <f>INDEX('Activity data'!AG$24:AG$39,MATCH(Emissions!$D64,'Activity data'!$D$24:$D$39,0))*INDEX(EF!$H$84:$H$99,MATCH(Emissions!$D64,EF!$D$84:$D$99,0))*INDEX(EF!$H$100:$H$115,MATCH(Emissions!$D64,EF!$D$100:$D$115,0))*INDEX(EF!$H$116:$H$131,MATCH(Emissions!$D64,EF!$D$116:$D$131,0))*kgtoGg</f>
        <v>2.7904589848143191</v>
      </c>
      <c r="AH64" s="22">
        <f>INDEX('Activity data'!AH$24:AH$39,MATCH(Emissions!$D64,'Activity data'!$D$24:$D$39,0))*INDEX(EF!$H$84:$H$99,MATCH(Emissions!$D64,EF!$D$84:$D$99,0))*INDEX(EF!$H$100:$H$115,MATCH(Emissions!$D64,EF!$D$100:$D$115,0))*INDEX(EF!$H$116:$H$131,MATCH(Emissions!$D64,EF!$D$116:$D$131,0))*kgtoGg</f>
        <v>2.7940473367840233</v>
      </c>
      <c r="AI64" s="22">
        <f>INDEX('Activity data'!AI$24:AI$39,MATCH(Emissions!$D64,'Activity data'!$D$24:$D$39,0))*INDEX(EF!$H$84:$H$99,MATCH(Emissions!$D64,EF!$D$84:$D$99,0))*INDEX(EF!$H$100:$H$115,MATCH(Emissions!$D64,EF!$D$100:$D$115,0))*INDEX(EF!$H$116:$H$131,MATCH(Emissions!$D64,EF!$D$116:$D$131,0))*kgtoGg</f>
        <v>2.7976356887537275</v>
      </c>
      <c r="AJ64" s="22">
        <f>INDEX('Activity data'!AJ$24:AJ$39,MATCH(Emissions!$D64,'Activity data'!$D$24:$D$39,0))*INDEX(EF!$H$84:$H$99,MATCH(Emissions!$D64,EF!$D$84:$D$99,0))*INDEX(EF!$H$100:$H$115,MATCH(Emissions!$D64,EF!$D$100:$D$115,0))*INDEX(EF!$H$116:$H$131,MATCH(Emissions!$D64,EF!$D$116:$D$131,0))*kgtoGg</f>
        <v>2.8012240407234321</v>
      </c>
      <c r="AK64" s="22">
        <f>INDEX('Activity data'!AK$24:AK$39,MATCH(Emissions!$D64,'Activity data'!$D$24:$D$39,0))*INDEX(EF!$H$84:$H$99,MATCH(Emissions!$D64,EF!$D$84:$D$99,0))*INDEX(EF!$H$100:$H$115,MATCH(Emissions!$D64,EF!$D$100:$D$115,0))*INDEX(EF!$H$116:$H$131,MATCH(Emissions!$D64,EF!$D$116:$D$131,0))*kgtoGg</f>
        <v>2.8045860653608718</v>
      </c>
      <c r="AL64" s="22">
        <f>INDEX('Activity data'!AL$24:AL$39,MATCH(Emissions!$D64,'Activity data'!$D$24:$D$39,0))*INDEX(EF!$H$84:$H$99,MATCH(Emissions!$D64,EF!$D$84:$D$99,0))*INDEX(EF!$H$100:$H$115,MATCH(Emissions!$D64,EF!$D$100:$D$115,0))*INDEX(EF!$H$116:$H$131,MATCH(Emissions!$D64,EF!$D$116:$D$131,0))*kgtoGg</f>
        <v>2.8079480899983134</v>
      </c>
      <c r="AM64" s="22">
        <f>INDEX('Activity data'!AM$24:AM$39,MATCH(Emissions!$D64,'Activity data'!$D$24:$D$39,0))*INDEX(EF!$H$84:$H$99,MATCH(Emissions!$D64,EF!$D$84:$D$99,0))*INDEX(EF!$H$100:$H$115,MATCH(Emissions!$D64,EF!$D$100:$D$115,0))*INDEX(EF!$H$116:$H$131,MATCH(Emissions!$D64,EF!$D$116:$D$131,0))*kgtoGg</f>
        <v>2.8113101146357549</v>
      </c>
      <c r="AN64" s="22">
        <f>INDEX('Activity data'!AN$24:AN$39,MATCH(Emissions!$D64,'Activity data'!$D$24:$D$39,0))*INDEX(EF!$H$84:$H$99,MATCH(Emissions!$D64,EF!$D$84:$D$99,0))*INDEX(EF!$H$100:$H$115,MATCH(Emissions!$D64,EF!$D$100:$D$115,0))*INDEX(EF!$H$116:$H$131,MATCH(Emissions!$D64,EF!$D$116:$D$131,0))*kgtoGg</f>
        <v>2.8146721392731955</v>
      </c>
      <c r="AO64" s="22">
        <f>INDEX('Activity data'!AO$24:AO$39,MATCH(Emissions!$D64,'Activity data'!$D$24:$D$39,0))*INDEX(EF!$H$84:$H$99,MATCH(Emissions!$D64,EF!$D$84:$D$99,0))*INDEX(EF!$H$100:$H$115,MATCH(Emissions!$D64,EF!$D$100:$D$115,0))*INDEX(EF!$H$116:$H$131,MATCH(Emissions!$D64,EF!$D$116:$D$131,0))*kgtoGg</f>
        <v>2.8180341639106365</v>
      </c>
      <c r="AP64" s="22">
        <f>INDEX('Activity data'!AP$24:AP$39,MATCH(Emissions!$D64,'Activity data'!$D$24:$D$39,0))*INDEX(EF!$H$84:$H$99,MATCH(Emissions!$D64,EF!$D$84:$D$99,0))*INDEX(EF!$H$100:$H$115,MATCH(Emissions!$D64,EF!$D$100:$D$115,0))*INDEX(EF!$H$116:$H$131,MATCH(Emissions!$D64,EF!$D$116:$D$131,0))*kgtoGg</f>
        <v>2.8213961885480767</v>
      </c>
      <c r="AQ64" s="22">
        <f>INDEX('Activity data'!AQ$24:AQ$39,MATCH(Emissions!$D64,'Activity data'!$D$24:$D$39,0))*INDEX(EF!$H$84:$H$99,MATCH(Emissions!$D64,EF!$D$84:$D$99,0))*INDEX(EF!$H$100:$H$115,MATCH(Emissions!$D64,EF!$D$100:$D$115,0))*INDEX(EF!$H$116:$H$131,MATCH(Emissions!$D64,EF!$D$116:$D$131,0))*kgtoGg</f>
        <v>2.8247582131855178</v>
      </c>
      <c r="AR64" s="22">
        <f>INDEX('Activity data'!AR$24:AR$39,MATCH(Emissions!$D64,'Activity data'!$D$24:$D$39,0))*INDEX(EF!$H$84:$H$99,MATCH(Emissions!$D64,EF!$D$84:$D$99,0))*INDEX(EF!$H$100:$H$115,MATCH(Emissions!$D64,EF!$D$100:$D$115,0))*INDEX(EF!$H$116:$H$131,MATCH(Emissions!$D64,EF!$D$116:$D$131,0))*kgtoGg</f>
        <v>2.8281202378229584</v>
      </c>
      <c r="AS64" s="22">
        <f>INDEX('Activity data'!AS$24:AS$39,MATCH(Emissions!$D64,'Activity data'!$D$24:$D$39,0))*INDEX(EF!$H$84:$H$99,MATCH(Emissions!$D64,EF!$D$84:$D$99,0))*INDEX(EF!$H$100:$H$115,MATCH(Emissions!$D64,EF!$D$100:$D$115,0))*INDEX(EF!$H$116:$H$131,MATCH(Emissions!$D64,EF!$D$116:$D$131,0))*kgtoGg</f>
        <v>2.8314822624603999</v>
      </c>
      <c r="AT64" s="22">
        <f>INDEX('Activity data'!AT$24:AT$39,MATCH(Emissions!$D64,'Activity data'!$D$24:$D$39,0))*INDEX(EF!$H$84:$H$99,MATCH(Emissions!$D64,EF!$D$84:$D$99,0))*INDEX(EF!$H$100:$H$115,MATCH(Emissions!$D64,EF!$D$100:$D$115,0))*INDEX(EF!$H$116:$H$131,MATCH(Emissions!$D64,EF!$D$116:$D$131,0))*kgtoGg</f>
        <v>2.8348442870978401</v>
      </c>
      <c r="AU64" s="22">
        <f>INDEX('Activity data'!AU$24:AU$39,MATCH(Emissions!$D64,'Activity data'!$D$24:$D$39,0))*INDEX(EF!$H$84:$H$99,MATCH(Emissions!$D64,EF!$D$84:$D$99,0))*INDEX(EF!$H$100:$H$115,MATCH(Emissions!$D64,EF!$D$100:$D$115,0))*INDEX(EF!$H$116:$H$131,MATCH(Emissions!$D64,EF!$D$116:$D$131,0))*kgtoGg</f>
        <v>2.8382063117352812</v>
      </c>
      <c r="AV64" s="22">
        <f>INDEX('Activity data'!AV$24:AV$39,MATCH(Emissions!$D64,'Activity data'!$D$24:$D$39,0))*INDEX(EF!$H$84:$H$99,MATCH(Emissions!$D64,EF!$D$84:$D$99,0))*INDEX(EF!$H$100:$H$115,MATCH(Emissions!$D64,EF!$D$100:$D$115,0))*INDEX(EF!$H$116:$H$131,MATCH(Emissions!$D64,EF!$D$116:$D$131,0))*kgtoGg</f>
        <v>2.8415683363727218</v>
      </c>
      <c r="AW64" s="22">
        <f>INDEX('Activity data'!AW$24:AW$39,MATCH(Emissions!$D64,'Activity data'!$D$24:$D$39,0))*INDEX(EF!$H$84:$H$99,MATCH(Emissions!$D64,EF!$D$84:$D$99,0))*INDEX(EF!$H$100:$H$115,MATCH(Emissions!$D64,EF!$D$100:$D$115,0))*INDEX(EF!$H$116:$H$131,MATCH(Emissions!$D64,EF!$D$116:$D$131,0))*kgtoGg</f>
        <v>2.8449303610101633</v>
      </c>
      <c r="AX64" s="22">
        <f>INDEX('Activity data'!AX$24:AX$39,MATCH(Emissions!$D64,'Activity data'!$D$24:$D$39,0))*INDEX(EF!$H$84:$H$99,MATCH(Emissions!$D64,EF!$D$84:$D$99,0))*INDEX(EF!$H$100:$H$115,MATCH(Emissions!$D64,EF!$D$100:$D$115,0))*INDEX(EF!$H$116:$H$131,MATCH(Emissions!$D64,EF!$D$116:$D$131,0))*kgtoGg</f>
        <v>2.848292385647603</v>
      </c>
      <c r="AY64" s="22">
        <f>INDEX('Activity data'!AY$24:AY$39,MATCH(Emissions!$D64,'Activity data'!$D$24:$D$39,0))*INDEX(EF!$H$84:$H$99,MATCH(Emissions!$D64,EF!$D$84:$D$99,0))*INDEX(EF!$H$100:$H$115,MATCH(Emissions!$D64,EF!$D$100:$D$115,0))*INDEX(EF!$H$116:$H$131,MATCH(Emissions!$D64,EF!$D$116:$D$131,0))*kgtoGg</f>
        <v>2.8516544102850445</v>
      </c>
      <c r="AZ64" s="22">
        <f>INDEX('Activity data'!AZ$24:AZ$39,MATCH(Emissions!$D64,'Activity data'!$D$24:$D$39,0))*INDEX(EF!$H$84:$H$99,MATCH(Emissions!$D64,EF!$D$84:$D$99,0))*INDEX(EF!$H$100:$H$115,MATCH(Emissions!$D64,EF!$D$100:$D$115,0))*INDEX(EF!$H$116:$H$131,MATCH(Emissions!$D64,EF!$D$116:$D$131,0))*kgtoGg</f>
        <v>2.8550164349224847</v>
      </c>
      <c r="BA64" s="22">
        <f>INDEX('Activity data'!BA$24:BA$39,MATCH(Emissions!$D64,'Activity data'!$D$24:$D$39,0))*INDEX(EF!$H$84:$H$99,MATCH(Emissions!$D64,EF!$D$84:$D$99,0))*INDEX(EF!$H$100:$H$115,MATCH(Emissions!$D64,EF!$D$100:$D$115,0))*INDEX(EF!$H$116:$H$131,MATCH(Emissions!$D64,EF!$D$116:$D$131,0))*kgtoGg</f>
        <v>2.8583784595599262</v>
      </c>
      <c r="BB64" s="22">
        <f>INDEX('Activity data'!BB$24:BB$39,MATCH(Emissions!$D64,'Activity data'!$D$24:$D$39,0))*INDEX(EF!$H$84:$H$99,MATCH(Emissions!$D64,EF!$D$84:$D$99,0))*INDEX(EF!$H$100:$H$115,MATCH(Emissions!$D64,EF!$D$100:$D$115,0))*INDEX(EF!$H$116:$H$131,MATCH(Emissions!$D64,EF!$D$116:$D$131,0))*kgtoGg</f>
        <v>2.8617404841973664</v>
      </c>
      <c r="BC64" s="22">
        <f>INDEX('Activity data'!BC$24:BC$39,MATCH(Emissions!$D64,'Activity data'!$D$24:$D$39,0))*INDEX(EF!$H$84:$H$99,MATCH(Emissions!$D64,EF!$D$84:$D$99,0))*INDEX(EF!$H$100:$H$115,MATCH(Emissions!$D64,EF!$D$100:$D$115,0))*INDEX(EF!$H$116:$H$131,MATCH(Emissions!$D64,EF!$D$116:$D$131,0))*kgtoGg</f>
        <v>2.865102508834807</v>
      </c>
      <c r="BD64" s="22">
        <f>INDEX('Activity data'!BD$24:BD$39,MATCH(Emissions!$D64,'Activity data'!$D$24:$D$39,0))*INDEX(EF!$H$84:$H$99,MATCH(Emissions!$D64,EF!$D$84:$D$99,0))*INDEX(EF!$H$100:$H$115,MATCH(Emissions!$D64,EF!$D$100:$D$115,0))*INDEX(EF!$H$116:$H$131,MATCH(Emissions!$D64,EF!$D$116:$D$131,0))*kgtoGg</f>
        <v>2.8684645334722481</v>
      </c>
      <c r="BE64" s="22">
        <f>INDEX('Activity data'!BE$24:BE$39,MATCH(Emissions!$D64,'Activity data'!$D$24:$D$39,0))*INDEX(EF!$H$84:$H$99,MATCH(Emissions!$D64,EF!$D$84:$D$99,0))*INDEX(EF!$H$100:$H$115,MATCH(Emissions!$D64,EF!$D$100:$D$115,0))*INDEX(EF!$H$116:$H$131,MATCH(Emissions!$D64,EF!$D$116:$D$131,0))*kgtoGg</f>
        <v>2.8718265581096882</v>
      </c>
      <c r="BF64" s="22">
        <f>INDEX('Activity data'!BF$24:BF$39,MATCH(Emissions!$D64,'Activity data'!$D$24:$D$39,0))*INDEX(EF!$H$84:$H$99,MATCH(Emissions!$D64,EF!$D$84:$D$99,0))*INDEX(EF!$H$100:$H$115,MATCH(Emissions!$D64,EF!$D$100:$D$115,0))*INDEX(EF!$H$116:$H$131,MATCH(Emissions!$D64,EF!$D$116:$D$131,0))*kgtoGg</f>
        <v>2.8751885827471302</v>
      </c>
      <c r="BG64" s="22">
        <f>INDEX('Activity data'!BG$24:BG$39,MATCH(Emissions!$D64,'Activity data'!$D$24:$D$39,0))*INDEX(EF!$H$84:$H$99,MATCH(Emissions!$D64,EF!$D$84:$D$99,0))*INDEX(EF!$H$100:$H$115,MATCH(Emissions!$D64,EF!$D$100:$D$115,0))*INDEX(EF!$H$116:$H$131,MATCH(Emissions!$D64,EF!$D$116:$D$131,0))*kgtoGg</f>
        <v>2.8785506073845708</v>
      </c>
      <c r="BH64" s="22">
        <f>INDEX('Activity data'!BH$24:BH$39,MATCH(Emissions!$D64,'Activity data'!$D$24:$D$39,0))*INDEX(EF!$H$84:$H$99,MATCH(Emissions!$D64,EF!$D$84:$D$99,0))*INDEX(EF!$H$100:$H$115,MATCH(Emissions!$D64,EF!$D$100:$D$115,0))*INDEX(EF!$H$116:$H$131,MATCH(Emissions!$D64,EF!$D$116:$D$131,0))*kgtoGg</f>
        <v>2.8819126320220114</v>
      </c>
      <c r="BI64" s="22">
        <f>INDEX('Activity data'!BI$24:BI$39,MATCH(Emissions!$D64,'Activity data'!$D$24:$D$39,0))*INDEX(EF!$H$84:$H$99,MATCH(Emissions!$D64,EF!$D$84:$D$99,0))*INDEX(EF!$H$100:$H$115,MATCH(Emissions!$D64,EF!$D$100:$D$115,0))*INDEX(EF!$H$116:$H$131,MATCH(Emissions!$D64,EF!$D$116:$D$131,0))*kgtoGg</f>
        <v>2.8852746566594516</v>
      </c>
      <c r="BJ64" s="22">
        <f>INDEX('Activity data'!BJ$24:BJ$39,MATCH(Emissions!$D64,'Activity data'!$D$24:$D$39,0))*INDEX(EF!$H$84:$H$99,MATCH(Emissions!$D64,EF!$D$84:$D$99,0))*INDEX(EF!$H$100:$H$115,MATCH(Emissions!$D64,EF!$D$100:$D$115,0))*INDEX(EF!$H$116:$H$131,MATCH(Emissions!$D64,EF!$D$116:$D$131,0))*kgtoGg</f>
        <v>2.8886366812968927</v>
      </c>
      <c r="BK64" s="22">
        <f>INDEX('Activity data'!BK$24:BK$39,MATCH(Emissions!$D64,'Activity data'!$D$24:$D$39,0))*INDEX(EF!$H$84:$H$99,MATCH(Emissions!$D64,EF!$D$84:$D$99,0))*INDEX(EF!$H$100:$H$115,MATCH(Emissions!$D64,EF!$D$100:$D$115,0))*INDEX(EF!$H$116:$H$131,MATCH(Emissions!$D64,EF!$D$116:$D$131,0))*kgtoGg</f>
        <v>2.8919987059343342</v>
      </c>
      <c r="BL64" s="22">
        <f>INDEX('Activity data'!BL$24:BL$39,MATCH(Emissions!$D64,'Activity data'!$D$24:$D$39,0))*INDEX(EF!$H$84:$H$99,MATCH(Emissions!$D64,EF!$D$84:$D$99,0))*INDEX(EF!$H$100:$H$115,MATCH(Emissions!$D64,EF!$D$100:$D$115,0))*INDEX(EF!$H$116:$H$131,MATCH(Emissions!$D64,EF!$D$116:$D$131,0))*kgtoGg</f>
        <v>2.8953607305717739</v>
      </c>
      <c r="BM64" s="22">
        <f>INDEX('Activity data'!BM$24:BM$39,MATCH(Emissions!$D64,'Activity data'!$D$24:$D$39,0))*INDEX(EF!$H$84:$H$99,MATCH(Emissions!$D64,EF!$D$84:$D$99,0))*INDEX(EF!$H$100:$H$115,MATCH(Emissions!$D64,EF!$D$100:$D$115,0))*INDEX(EF!$H$116:$H$131,MATCH(Emissions!$D64,EF!$D$116:$D$131,0))*kgtoGg</f>
        <v>2.8987227552092145</v>
      </c>
      <c r="BN64" s="22">
        <f>INDEX('Activity data'!BN$24:BN$39,MATCH(Emissions!$D64,'Activity data'!$D$24:$D$39,0))*INDEX(EF!$H$84:$H$99,MATCH(Emissions!$D64,EF!$D$84:$D$99,0))*INDEX(EF!$H$100:$H$115,MATCH(Emissions!$D64,EF!$D$100:$D$115,0))*INDEX(EF!$H$116:$H$131,MATCH(Emissions!$D64,EF!$D$116:$D$131,0))*kgtoGg</f>
        <v>2.902084779846656</v>
      </c>
      <c r="BO64" s="22">
        <f>INDEX('Activity data'!BO$24:BO$39,MATCH(Emissions!$D64,'Activity data'!$D$24:$D$39,0))*INDEX(EF!$H$84:$H$99,MATCH(Emissions!$D64,EF!$D$84:$D$99,0))*INDEX(EF!$H$100:$H$115,MATCH(Emissions!$D64,EF!$D$100:$D$115,0))*INDEX(EF!$H$116:$H$131,MATCH(Emissions!$D64,EF!$D$116:$D$131,0))*kgtoGg</f>
        <v>2.9054468044840966</v>
      </c>
      <c r="BP64" s="22">
        <f>INDEX('Activity data'!BP$24:BP$39,MATCH(Emissions!$D64,'Activity data'!$D$24:$D$39,0))*INDEX(EF!$H$84:$H$99,MATCH(Emissions!$D64,EF!$D$84:$D$99,0))*INDEX(EF!$H$100:$H$115,MATCH(Emissions!$D64,EF!$D$100:$D$115,0))*INDEX(EF!$H$116:$H$131,MATCH(Emissions!$D64,EF!$D$116:$D$131,0))*kgtoGg</f>
        <v>2.9088088291215368</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0.17810281372680267</v>
      </c>
      <c r="AE65" s="22">
        <f>INDEX('Activity data'!AE$24:AE$39,MATCH(Emissions!$D65,'Activity data'!$D$24:$D$39,0))*INDEX(EF!$H$84:$H$99,MATCH(Emissions!$D65,EF!$D$84:$D$99,0))*INDEX(EF!$H$100:$H$115,MATCH(Emissions!$D65,EF!$D$100:$D$115,0))*INDEX(EF!$H$116:$H$131,MATCH(Emissions!$D65,EF!$D$116:$D$131,0))*kgtoGg</f>
        <v>0.17810281372680267</v>
      </c>
      <c r="AF65" s="22">
        <f>INDEX('Activity data'!AF$24:AF$39,MATCH(Emissions!$D65,'Activity data'!$D$24:$D$39,0))*INDEX(EF!$H$84:$H$99,MATCH(Emissions!$D65,EF!$D$84:$D$99,0))*INDEX(EF!$H$100:$H$115,MATCH(Emissions!$D65,EF!$D$100:$D$115,0))*INDEX(EF!$H$116:$H$131,MATCH(Emissions!$D65,EF!$D$116:$D$131,0))*kgtoGg</f>
        <v>0.17810281372680267</v>
      </c>
      <c r="AG65" s="22">
        <f>INDEX('Activity data'!AG$24:AG$39,MATCH(Emissions!$D65,'Activity data'!$D$24:$D$39,0))*INDEX(EF!$H$84:$H$99,MATCH(Emissions!$D65,EF!$D$84:$D$99,0))*INDEX(EF!$H$100:$H$115,MATCH(Emissions!$D65,EF!$D$100:$D$115,0))*INDEX(EF!$H$116:$H$131,MATCH(Emissions!$D65,EF!$D$116:$D$131,0))*kgtoGg</f>
        <v>0.17810281372680267</v>
      </c>
      <c r="AH65" s="22">
        <f>INDEX('Activity data'!AH$24:AH$39,MATCH(Emissions!$D65,'Activity data'!$D$24:$D$39,0))*INDEX(EF!$H$84:$H$99,MATCH(Emissions!$D65,EF!$D$84:$D$99,0))*INDEX(EF!$H$100:$H$115,MATCH(Emissions!$D65,EF!$D$100:$D$115,0))*INDEX(EF!$H$116:$H$131,MATCH(Emissions!$D65,EF!$D$116:$D$131,0))*kgtoGg</f>
        <v>0.17810281372680267</v>
      </c>
      <c r="AI65" s="22">
        <f>INDEX('Activity data'!AI$24:AI$39,MATCH(Emissions!$D65,'Activity data'!$D$24:$D$39,0))*INDEX(EF!$H$84:$H$99,MATCH(Emissions!$D65,EF!$D$84:$D$99,0))*INDEX(EF!$H$100:$H$115,MATCH(Emissions!$D65,EF!$D$100:$D$115,0))*INDEX(EF!$H$116:$H$131,MATCH(Emissions!$D65,EF!$D$116:$D$131,0))*kgtoGg</f>
        <v>0.17810281372680267</v>
      </c>
      <c r="AJ65" s="22">
        <f>INDEX('Activity data'!AJ$24:AJ$39,MATCH(Emissions!$D65,'Activity data'!$D$24:$D$39,0))*INDEX(EF!$H$84:$H$99,MATCH(Emissions!$D65,EF!$D$84:$D$99,0))*INDEX(EF!$H$100:$H$115,MATCH(Emissions!$D65,EF!$D$100:$D$115,0))*INDEX(EF!$H$116:$H$131,MATCH(Emissions!$D65,EF!$D$116:$D$131,0))*kgtoGg</f>
        <v>0.17810281372680267</v>
      </c>
      <c r="AK65" s="22">
        <f>INDEX('Activity data'!AK$24:AK$39,MATCH(Emissions!$D65,'Activity data'!$D$24:$D$39,0))*INDEX(EF!$H$84:$H$99,MATCH(Emissions!$D65,EF!$D$84:$D$99,0))*INDEX(EF!$H$100:$H$115,MATCH(Emissions!$D65,EF!$D$100:$D$115,0))*INDEX(EF!$H$116:$H$131,MATCH(Emissions!$D65,EF!$D$116:$D$131,0))*kgtoGg</f>
        <v>0.17810281372680267</v>
      </c>
      <c r="AL65" s="22">
        <f>INDEX('Activity data'!AL$24:AL$39,MATCH(Emissions!$D65,'Activity data'!$D$24:$D$39,0))*INDEX(EF!$H$84:$H$99,MATCH(Emissions!$D65,EF!$D$84:$D$99,0))*INDEX(EF!$H$100:$H$115,MATCH(Emissions!$D65,EF!$D$100:$D$115,0))*INDEX(EF!$H$116:$H$131,MATCH(Emissions!$D65,EF!$D$116:$D$131,0))*kgtoGg</f>
        <v>0.17810281372680267</v>
      </c>
      <c r="AM65" s="22">
        <f>INDEX('Activity data'!AM$24:AM$39,MATCH(Emissions!$D65,'Activity data'!$D$24:$D$39,0))*INDEX(EF!$H$84:$H$99,MATCH(Emissions!$D65,EF!$D$84:$D$99,0))*INDEX(EF!$H$100:$H$115,MATCH(Emissions!$D65,EF!$D$100:$D$115,0))*INDEX(EF!$H$116:$H$131,MATCH(Emissions!$D65,EF!$D$116:$D$131,0))*kgtoGg</f>
        <v>0.17810281372680267</v>
      </c>
      <c r="AN65" s="22">
        <f>INDEX('Activity data'!AN$24:AN$39,MATCH(Emissions!$D65,'Activity data'!$D$24:$D$39,0))*INDEX(EF!$H$84:$H$99,MATCH(Emissions!$D65,EF!$D$84:$D$99,0))*INDEX(EF!$H$100:$H$115,MATCH(Emissions!$D65,EF!$D$100:$D$115,0))*INDEX(EF!$H$116:$H$131,MATCH(Emissions!$D65,EF!$D$116:$D$131,0))*kgtoGg</f>
        <v>0.17810281372680267</v>
      </c>
      <c r="AO65" s="22">
        <f>INDEX('Activity data'!AO$24:AO$39,MATCH(Emissions!$D65,'Activity data'!$D$24:$D$39,0))*INDEX(EF!$H$84:$H$99,MATCH(Emissions!$D65,EF!$D$84:$D$99,0))*INDEX(EF!$H$100:$H$115,MATCH(Emissions!$D65,EF!$D$100:$D$115,0))*INDEX(EF!$H$116:$H$131,MATCH(Emissions!$D65,EF!$D$116:$D$131,0))*kgtoGg</f>
        <v>0.17810281372680267</v>
      </c>
      <c r="AP65" s="22">
        <f>INDEX('Activity data'!AP$24:AP$39,MATCH(Emissions!$D65,'Activity data'!$D$24:$D$39,0))*INDEX(EF!$H$84:$H$99,MATCH(Emissions!$D65,EF!$D$84:$D$99,0))*INDEX(EF!$H$100:$H$115,MATCH(Emissions!$D65,EF!$D$100:$D$115,0))*INDEX(EF!$H$116:$H$131,MATCH(Emissions!$D65,EF!$D$116:$D$131,0))*kgtoGg</f>
        <v>0.17810281372680267</v>
      </c>
      <c r="AQ65" s="22">
        <f>INDEX('Activity data'!AQ$24:AQ$39,MATCH(Emissions!$D65,'Activity data'!$D$24:$D$39,0))*INDEX(EF!$H$84:$H$99,MATCH(Emissions!$D65,EF!$D$84:$D$99,0))*INDEX(EF!$H$100:$H$115,MATCH(Emissions!$D65,EF!$D$100:$D$115,0))*INDEX(EF!$H$116:$H$131,MATCH(Emissions!$D65,EF!$D$116:$D$131,0))*kgtoGg</f>
        <v>0.17810281372680267</v>
      </c>
      <c r="AR65" s="22">
        <f>INDEX('Activity data'!AR$24:AR$39,MATCH(Emissions!$D65,'Activity data'!$D$24:$D$39,0))*INDEX(EF!$H$84:$H$99,MATCH(Emissions!$D65,EF!$D$84:$D$99,0))*INDEX(EF!$H$100:$H$115,MATCH(Emissions!$D65,EF!$D$100:$D$115,0))*INDEX(EF!$H$116:$H$131,MATCH(Emissions!$D65,EF!$D$116:$D$131,0))*kgtoGg</f>
        <v>0.17810281372680267</v>
      </c>
      <c r="AS65" s="22">
        <f>INDEX('Activity data'!AS$24:AS$39,MATCH(Emissions!$D65,'Activity data'!$D$24:$D$39,0))*INDEX(EF!$H$84:$H$99,MATCH(Emissions!$D65,EF!$D$84:$D$99,0))*INDEX(EF!$H$100:$H$115,MATCH(Emissions!$D65,EF!$D$100:$D$115,0))*INDEX(EF!$H$116:$H$131,MATCH(Emissions!$D65,EF!$D$116:$D$131,0))*kgtoGg</f>
        <v>0.17810281372680267</v>
      </c>
      <c r="AT65" s="22">
        <f>INDEX('Activity data'!AT$24:AT$39,MATCH(Emissions!$D65,'Activity data'!$D$24:$D$39,0))*INDEX(EF!$H$84:$H$99,MATCH(Emissions!$D65,EF!$D$84:$D$99,0))*INDEX(EF!$H$100:$H$115,MATCH(Emissions!$D65,EF!$D$100:$D$115,0))*INDEX(EF!$H$116:$H$131,MATCH(Emissions!$D65,EF!$D$116:$D$131,0))*kgtoGg</f>
        <v>0.17810281372680267</v>
      </c>
      <c r="AU65" s="22">
        <f>INDEX('Activity data'!AU$24:AU$39,MATCH(Emissions!$D65,'Activity data'!$D$24:$D$39,0))*INDEX(EF!$H$84:$H$99,MATCH(Emissions!$D65,EF!$D$84:$D$99,0))*INDEX(EF!$H$100:$H$115,MATCH(Emissions!$D65,EF!$D$100:$D$115,0))*INDEX(EF!$H$116:$H$131,MATCH(Emissions!$D65,EF!$D$116:$D$131,0))*kgtoGg</f>
        <v>0.17810281372680267</v>
      </c>
      <c r="AV65" s="22">
        <f>INDEX('Activity data'!AV$24:AV$39,MATCH(Emissions!$D65,'Activity data'!$D$24:$D$39,0))*INDEX(EF!$H$84:$H$99,MATCH(Emissions!$D65,EF!$D$84:$D$99,0))*INDEX(EF!$H$100:$H$115,MATCH(Emissions!$D65,EF!$D$100:$D$115,0))*INDEX(EF!$H$116:$H$131,MATCH(Emissions!$D65,EF!$D$116:$D$131,0))*kgtoGg</f>
        <v>0.17810281372680267</v>
      </c>
      <c r="AW65" s="22">
        <f>INDEX('Activity data'!AW$24:AW$39,MATCH(Emissions!$D65,'Activity data'!$D$24:$D$39,0))*INDEX(EF!$H$84:$H$99,MATCH(Emissions!$D65,EF!$D$84:$D$99,0))*INDEX(EF!$H$100:$H$115,MATCH(Emissions!$D65,EF!$D$100:$D$115,0))*INDEX(EF!$H$116:$H$131,MATCH(Emissions!$D65,EF!$D$116:$D$131,0))*kgtoGg</f>
        <v>0.17810281372680267</v>
      </c>
      <c r="AX65" s="22">
        <f>INDEX('Activity data'!AX$24:AX$39,MATCH(Emissions!$D65,'Activity data'!$D$24:$D$39,0))*INDEX(EF!$H$84:$H$99,MATCH(Emissions!$D65,EF!$D$84:$D$99,0))*INDEX(EF!$H$100:$H$115,MATCH(Emissions!$D65,EF!$D$100:$D$115,0))*INDEX(EF!$H$116:$H$131,MATCH(Emissions!$D65,EF!$D$116:$D$131,0))*kgtoGg</f>
        <v>0.17810281372680267</v>
      </c>
      <c r="AY65" s="22">
        <f>INDEX('Activity data'!AY$24:AY$39,MATCH(Emissions!$D65,'Activity data'!$D$24:$D$39,0))*INDEX(EF!$H$84:$H$99,MATCH(Emissions!$D65,EF!$D$84:$D$99,0))*INDEX(EF!$H$100:$H$115,MATCH(Emissions!$D65,EF!$D$100:$D$115,0))*INDEX(EF!$H$116:$H$131,MATCH(Emissions!$D65,EF!$D$116:$D$131,0))*kgtoGg</f>
        <v>0.17810281372680267</v>
      </c>
      <c r="AZ65" s="22">
        <f>INDEX('Activity data'!AZ$24:AZ$39,MATCH(Emissions!$D65,'Activity data'!$D$24:$D$39,0))*INDEX(EF!$H$84:$H$99,MATCH(Emissions!$D65,EF!$D$84:$D$99,0))*INDEX(EF!$H$100:$H$115,MATCH(Emissions!$D65,EF!$D$100:$D$115,0))*INDEX(EF!$H$116:$H$131,MATCH(Emissions!$D65,EF!$D$116:$D$131,0))*kgtoGg</f>
        <v>0.17810281372680267</v>
      </c>
      <c r="BA65" s="22">
        <f>INDEX('Activity data'!BA$24:BA$39,MATCH(Emissions!$D65,'Activity data'!$D$24:$D$39,0))*INDEX(EF!$H$84:$H$99,MATCH(Emissions!$D65,EF!$D$84:$D$99,0))*INDEX(EF!$H$100:$H$115,MATCH(Emissions!$D65,EF!$D$100:$D$115,0))*INDEX(EF!$H$116:$H$131,MATCH(Emissions!$D65,EF!$D$116:$D$131,0))*kgtoGg</f>
        <v>0.17810281372680267</v>
      </c>
      <c r="BB65" s="22">
        <f>INDEX('Activity data'!BB$24:BB$39,MATCH(Emissions!$D65,'Activity data'!$D$24:$D$39,0))*INDEX(EF!$H$84:$H$99,MATCH(Emissions!$D65,EF!$D$84:$D$99,0))*INDEX(EF!$H$100:$H$115,MATCH(Emissions!$D65,EF!$D$100:$D$115,0))*INDEX(EF!$H$116:$H$131,MATCH(Emissions!$D65,EF!$D$116:$D$131,0))*kgtoGg</f>
        <v>0.17810281372680267</v>
      </c>
      <c r="BC65" s="22">
        <f>INDEX('Activity data'!BC$24:BC$39,MATCH(Emissions!$D65,'Activity data'!$D$24:$D$39,0))*INDEX(EF!$H$84:$H$99,MATCH(Emissions!$D65,EF!$D$84:$D$99,0))*INDEX(EF!$H$100:$H$115,MATCH(Emissions!$D65,EF!$D$100:$D$115,0))*INDEX(EF!$H$116:$H$131,MATCH(Emissions!$D65,EF!$D$116:$D$131,0))*kgtoGg</f>
        <v>0.17810281372680267</v>
      </c>
      <c r="BD65" s="22">
        <f>INDEX('Activity data'!BD$24:BD$39,MATCH(Emissions!$D65,'Activity data'!$D$24:$D$39,0))*INDEX(EF!$H$84:$H$99,MATCH(Emissions!$D65,EF!$D$84:$D$99,0))*INDEX(EF!$H$100:$H$115,MATCH(Emissions!$D65,EF!$D$100:$D$115,0))*INDEX(EF!$H$116:$H$131,MATCH(Emissions!$D65,EF!$D$116:$D$131,0))*kgtoGg</f>
        <v>0.17810281372680267</v>
      </c>
      <c r="BE65" s="22">
        <f>INDEX('Activity data'!BE$24:BE$39,MATCH(Emissions!$D65,'Activity data'!$D$24:$D$39,0))*INDEX(EF!$H$84:$H$99,MATCH(Emissions!$D65,EF!$D$84:$D$99,0))*INDEX(EF!$H$100:$H$115,MATCH(Emissions!$D65,EF!$D$100:$D$115,0))*INDEX(EF!$H$116:$H$131,MATCH(Emissions!$D65,EF!$D$116:$D$131,0))*kgtoGg</f>
        <v>0.17810281372680267</v>
      </c>
      <c r="BF65" s="22">
        <f>INDEX('Activity data'!BF$24:BF$39,MATCH(Emissions!$D65,'Activity data'!$D$24:$D$39,0))*INDEX(EF!$H$84:$H$99,MATCH(Emissions!$D65,EF!$D$84:$D$99,0))*INDEX(EF!$H$100:$H$115,MATCH(Emissions!$D65,EF!$D$100:$D$115,0))*INDEX(EF!$H$116:$H$131,MATCH(Emissions!$D65,EF!$D$116:$D$131,0))*kgtoGg</f>
        <v>0.17810281372680267</v>
      </c>
      <c r="BG65" s="22">
        <f>INDEX('Activity data'!BG$24:BG$39,MATCH(Emissions!$D65,'Activity data'!$D$24:$D$39,0))*INDEX(EF!$H$84:$H$99,MATCH(Emissions!$D65,EF!$D$84:$D$99,0))*INDEX(EF!$H$100:$H$115,MATCH(Emissions!$D65,EF!$D$100:$D$115,0))*INDEX(EF!$H$116:$H$131,MATCH(Emissions!$D65,EF!$D$116:$D$131,0))*kgtoGg</f>
        <v>0.17810281372680267</v>
      </c>
      <c r="BH65" s="22">
        <f>INDEX('Activity data'!BH$24:BH$39,MATCH(Emissions!$D65,'Activity data'!$D$24:$D$39,0))*INDEX(EF!$H$84:$H$99,MATCH(Emissions!$D65,EF!$D$84:$D$99,0))*INDEX(EF!$H$100:$H$115,MATCH(Emissions!$D65,EF!$D$100:$D$115,0))*INDEX(EF!$H$116:$H$131,MATCH(Emissions!$D65,EF!$D$116:$D$131,0))*kgtoGg</f>
        <v>0.17810281372680267</v>
      </c>
      <c r="BI65" s="22">
        <f>INDEX('Activity data'!BI$24:BI$39,MATCH(Emissions!$D65,'Activity data'!$D$24:$D$39,0))*INDEX(EF!$H$84:$H$99,MATCH(Emissions!$D65,EF!$D$84:$D$99,0))*INDEX(EF!$H$100:$H$115,MATCH(Emissions!$D65,EF!$D$100:$D$115,0))*INDEX(EF!$H$116:$H$131,MATCH(Emissions!$D65,EF!$D$116:$D$131,0))*kgtoGg</f>
        <v>0.17810281372680267</v>
      </c>
      <c r="BJ65" s="22">
        <f>INDEX('Activity data'!BJ$24:BJ$39,MATCH(Emissions!$D65,'Activity data'!$D$24:$D$39,0))*INDEX(EF!$H$84:$H$99,MATCH(Emissions!$D65,EF!$D$84:$D$99,0))*INDEX(EF!$H$100:$H$115,MATCH(Emissions!$D65,EF!$D$100:$D$115,0))*INDEX(EF!$H$116:$H$131,MATCH(Emissions!$D65,EF!$D$116:$D$131,0))*kgtoGg</f>
        <v>0.17810281372680267</v>
      </c>
      <c r="BK65" s="22">
        <f>INDEX('Activity data'!BK$24:BK$39,MATCH(Emissions!$D65,'Activity data'!$D$24:$D$39,0))*INDEX(EF!$H$84:$H$99,MATCH(Emissions!$D65,EF!$D$84:$D$99,0))*INDEX(EF!$H$100:$H$115,MATCH(Emissions!$D65,EF!$D$100:$D$115,0))*INDEX(EF!$H$116:$H$131,MATCH(Emissions!$D65,EF!$D$116:$D$131,0))*kgtoGg</f>
        <v>0.17810281372680267</v>
      </c>
      <c r="BL65" s="22">
        <f>INDEX('Activity data'!BL$24:BL$39,MATCH(Emissions!$D65,'Activity data'!$D$24:$D$39,0))*INDEX(EF!$H$84:$H$99,MATCH(Emissions!$D65,EF!$D$84:$D$99,0))*INDEX(EF!$H$100:$H$115,MATCH(Emissions!$D65,EF!$D$100:$D$115,0))*INDEX(EF!$H$116:$H$131,MATCH(Emissions!$D65,EF!$D$116:$D$131,0))*kgtoGg</f>
        <v>0.17810281372680267</v>
      </c>
      <c r="BM65" s="22">
        <f>INDEX('Activity data'!BM$24:BM$39,MATCH(Emissions!$D65,'Activity data'!$D$24:$D$39,0))*INDEX(EF!$H$84:$H$99,MATCH(Emissions!$D65,EF!$D$84:$D$99,0))*INDEX(EF!$H$100:$H$115,MATCH(Emissions!$D65,EF!$D$100:$D$115,0))*INDEX(EF!$H$116:$H$131,MATCH(Emissions!$D65,EF!$D$116:$D$131,0))*kgtoGg</f>
        <v>0.17810281372680267</v>
      </c>
      <c r="BN65" s="22">
        <f>INDEX('Activity data'!BN$24:BN$39,MATCH(Emissions!$D65,'Activity data'!$D$24:$D$39,0))*INDEX(EF!$H$84:$H$99,MATCH(Emissions!$D65,EF!$D$84:$D$99,0))*INDEX(EF!$H$100:$H$115,MATCH(Emissions!$D65,EF!$D$100:$D$115,0))*INDEX(EF!$H$116:$H$131,MATCH(Emissions!$D65,EF!$D$116:$D$131,0))*kgtoGg</f>
        <v>0.17810281372680267</v>
      </c>
      <c r="BO65" s="22">
        <f>INDEX('Activity data'!BO$24:BO$39,MATCH(Emissions!$D65,'Activity data'!$D$24:$D$39,0))*INDEX(EF!$H$84:$H$99,MATCH(Emissions!$D65,EF!$D$84:$D$99,0))*INDEX(EF!$H$100:$H$115,MATCH(Emissions!$D65,EF!$D$100:$D$115,0))*INDEX(EF!$H$116:$H$131,MATCH(Emissions!$D65,EF!$D$116:$D$131,0))*kgtoGg</f>
        <v>0.17810281372680267</v>
      </c>
      <c r="BP65" s="22">
        <f>INDEX('Activity data'!BP$24:BP$39,MATCH(Emissions!$D65,'Activity data'!$D$24:$D$39,0))*INDEX(EF!$H$84:$H$99,MATCH(Emissions!$D65,EF!$D$84:$D$99,0))*INDEX(EF!$H$100:$H$115,MATCH(Emissions!$D65,EF!$D$100:$D$115,0))*INDEX(EF!$H$116:$H$131,MATCH(Emissions!$D65,EF!$D$116:$D$131,0))*kgtoGg</f>
        <v>0.17810281372680267</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0.43604518290887651</v>
      </c>
      <c r="AL67" s="22">
        <f>INDEX('Activity data'!AL$24:AL$39,MATCH(Emissions!$D67,'Activity data'!$D$24:$D$39,0))*INDEX(EF!$H$84:$H$99,MATCH(Emissions!$D67,EF!$D$84:$D$99,0))*INDEX(EF!$H$100:$H$115,MATCH(Emissions!$D67,EF!$D$100:$D$115,0))*INDEX(EF!$H$116:$H$131,MATCH(Emissions!$D67,EF!$D$116:$D$131,0))*kgtoGg</f>
        <v>0.43691884915458773</v>
      </c>
      <c r="AM67" s="22">
        <f>INDEX('Activity data'!AM$24:AM$39,MATCH(Emissions!$D67,'Activity data'!$D$24:$D$39,0))*INDEX(EF!$H$84:$H$99,MATCH(Emissions!$D67,EF!$D$84:$D$99,0))*INDEX(EF!$H$100:$H$115,MATCH(Emissions!$D67,EF!$D$100:$D$115,0))*INDEX(EF!$H$116:$H$131,MATCH(Emissions!$D67,EF!$D$116:$D$131,0))*kgtoGg</f>
        <v>0.43779251540029912</v>
      </c>
      <c r="AN67" s="22">
        <f>INDEX('Activity data'!AN$24:AN$39,MATCH(Emissions!$D67,'Activity data'!$D$24:$D$39,0))*INDEX(EF!$H$84:$H$99,MATCH(Emissions!$D67,EF!$D$84:$D$99,0))*INDEX(EF!$H$100:$H$115,MATCH(Emissions!$D67,EF!$D$100:$D$115,0))*INDEX(EF!$H$116:$H$131,MATCH(Emissions!$D67,EF!$D$116:$D$131,0))*kgtoGg</f>
        <v>0.43866618164601046</v>
      </c>
      <c r="AO67" s="22">
        <f>INDEX('Activity data'!AO$24:AO$39,MATCH(Emissions!$D67,'Activity data'!$D$24:$D$39,0))*INDEX(EF!$H$84:$H$99,MATCH(Emissions!$D67,EF!$D$84:$D$99,0))*INDEX(EF!$H$100:$H$115,MATCH(Emissions!$D67,EF!$D$100:$D$115,0))*INDEX(EF!$H$116:$H$131,MATCH(Emissions!$D67,EF!$D$116:$D$131,0))*kgtoGg</f>
        <v>0.43953984789172174</v>
      </c>
      <c r="AP67" s="22">
        <f>INDEX('Activity data'!AP$24:AP$39,MATCH(Emissions!$D67,'Activity data'!$D$24:$D$39,0))*INDEX(EF!$H$84:$H$99,MATCH(Emissions!$D67,EF!$D$84:$D$99,0))*INDEX(EF!$H$100:$H$115,MATCH(Emissions!$D67,EF!$D$100:$D$115,0))*INDEX(EF!$H$116:$H$131,MATCH(Emissions!$D67,EF!$D$116:$D$131,0))*kgtoGg</f>
        <v>0.44041351413743302</v>
      </c>
      <c r="AQ67" s="22">
        <f>INDEX('Activity data'!AQ$24:AQ$39,MATCH(Emissions!$D67,'Activity data'!$D$24:$D$39,0))*INDEX(EF!$H$84:$H$99,MATCH(Emissions!$D67,EF!$D$84:$D$99,0))*INDEX(EF!$H$100:$H$115,MATCH(Emissions!$D67,EF!$D$100:$D$115,0))*INDEX(EF!$H$116:$H$131,MATCH(Emissions!$D67,EF!$D$116:$D$131,0))*kgtoGg</f>
        <v>0.44128718038314435</v>
      </c>
      <c r="AR67" s="22">
        <f>INDEX('Activity data'!AR$24:AR$39,MATCH(Emissions!$D67,'Activity data'!$D$24:$D$39,0))*INDEX(EF!$H$84:$H$99,MATCH(Emissions!$D67,EF!$D$84:$D$99,0))*INDEX(EF!$H$100:$H$115,MATCH(Emissions!$D67,EF!$D$100:$D$115,0))*INDEX(EF!$H$116:$H$131,MATCH(Emissions!$D67,EF!$D$116:$D$131,0))*kgtoGg</f>
        <v>0.44216084662885569</v>
      </c>
      <c r="AS67" s="22">
        <f>INDEX('Activity data'!AS$24:AS$39,MATCH(Emissions!$D67,'Activity data'!$D$24:$D$39,0))*INDEX(EF!$H$84:$H$99,MATCH(Emissions!$D67,EF!$D$84:$D$99,0))*INDEX(EF!$H$100:$H$115,MATCH(Emissions!$D67,EF!$D$100:$D$115,0))*INDEX(EF!$H$116:$H$131,MATCH(Emissions!$D67,EF!$D$116:$D$131,0))*kgtoGg</f>
        <v>0.44303451287456691</v>
      </c>
      <c r="AT67" s="22">
        <f>INDEX('Activity data'!AT$24:AT$39,MATCH(Emissions!$D67,'Activity data'!$D$24:$D$39,0))*INDEX(EF!$H$84:$H$99,MATCH(Emissions!$D67,EF!$D$84:$D$99,0))*INDEX(EF!$H$100:$H$115,MATCH(Emissions!$D67,EF!$D$100:$D$115,0))*INDEX(EF!$H$116:$H$131,MATCH(Emissions!$D67,EF!$D$116:$D$131,0))*kgtoGg</f>
        <v>0.44390817912027825</v>
      </c>
      <c r="AU67" s="22">
        <f>INDEX('Activity data'!AU$24:AU$39,MATCH(Emissions!$D67,'Activity data'!$D$24:$D$39,0))*INDEX(EF!$H$84:$H$99,MATCH(Emissions!$D67,EF!$D$84:$D$99,0))*INDEX(EF!$H$100:$H$115,MATCH(Emissions!$D67,EF!$D$100:$D$115,0))*INDEX(EF!$H$116:$H$131,MATCH(Emissions!$D67,EF!$D$116:$D$131,0))*kgtoGg</f>
        <v>0.44478184536598953</v>
      </c>
      <c r="AV67" s="22">
        <f>INDEX('Activity data'!AV$24:AV$39,MATCH(Emissions!$D67,'Activity data'!$D$24:$D$39,0))*INDEX(EF!$H$84:$H$99,MATCH(Emissions!$D67,EF!$D$84:$D$99,0))*INDEX(EF!$H$100:$H$115,MATCH(Emissions!$D67,EF!$D$100:$D$115,0))*INDEX(EF!$H$116:$H$131,MATCH(Emissions!$D67,EF!$D$116:$D$131,0))*kgtoGg</f>
        <v>0.44565551161170081</v>
      </c>
      <c r="AW67" s="22">
        <f>INDEX('Activity data'!AW$24:AW$39,MATCH(Emissions!$D67,'Activity data'!$D$24:$D$39,0))*INDEX(EF!$H$84:$H$99,MATCH(Emissions!$D67,EF!$D$84:$D$99,0))*INDEX(EF!$H$100:$H$115,MATCH(Emissions!$D67,EF!$D$100:$D$115,0))*INDEX(EF!$H$116:$H$131,MATCH(Emissions!$D67,EF!$D$116:$D$131,0))*kgtoGg</f>
        <v>0.44652917785741214</v>
      </c>
      <c r="AX67" s="22">
        <f>INDEX('Activity data'!AX$24:AX$39,MATCH(Emissions!$D67,'Activity data'!$D$24:$D$39,0))*INDEX(EF!$H$84:$H$99,MATCH(Emissions!$D67,EF!$D$84:$D$99,0))*INDEX(EF!$H$100:$H$115,MATCH(Emissions!$D67,EF!$D$100:$D$115,0))*INDEX(EF!$H$116:$H$131,MATCH(Emissions!$D67,EF!$D$116:$D$131,0))*kgtoGg</f>
        <v>0.44740284410312353</v>
      </c>
      <c r="AY67" s="22">
        <f>INDEX('Activity data'!AY$24:AY$39,MATCH(Emissions!$D67,'Activity data'!$D$24:$D$39,0))*INDEX(EF!$H$84:$H$99,MATCH(Emissions!$D67,EF!$D$84:$D$99,0))*INDEX(EF!$H$100:$H$115,MATCH(Emissions!$D67,EF!$D$100:$D$115,0))*INDEX(EF!$H$116:$H$131,MATCH(Emissions!$D67,EF!$D$116:$D$131,0))*kgtoGg</f>
        <v>0.4482765103488347</v>
      </c>
      <c r="AZ67" s="22">
        <f>INDEX('Activity data'!AZ$24:AZ$39,MATCH(Emissions!$D67,'Activity data'!$D$24:$D$39,0))*INDEX(EF!$H$84:$H$99,MATCH(Emissions!$D67,EF!$D$84:$D$99,0))*INDEX(EF!$H$100:$H$115,MATCH(Emissions!$D67,EF!$D$100:$D$115,0))*INDEX(EF!$H$116:$H$131,MATCH(Emissions!$D67,EF!$D$116:$D$131,0))*kgtoGg</f>
        <v>0.44915017659454598</v>
      </c>
      <c r="BA67" s="22">
        <f>INDEX('Activity data'!BA$24:BA$39,MATCH(Emissions!$D67,'Activity data'!$D$24:$D$39,0))*INDEX(EF!$H$84:$H$99,MATCH(Emissions!$D67,EF!$D$84:$D$99,0))*INDEX(EF!$H$100:$H$115,MATCH(Emissions!$D67,EF!$D$100:$D$115,0))*INDEX(EF!$H$116:$H$131,MATCH(Emissions!$D67,EF!$D$116:$D$131,0))*kgtoGg</f>
        <v>0.45002384284025743</v>
      </c>
      <c r="BB67" s="22">
        <f>INDEX('Activity data'!BB$24:BB$39,MATCH(Emissions!$D67,'Activity data'!$D$24:$D$39,0))*INDEX(EF!$H$84:$H$99,MATCH(Emissions!$D67,EF!$D$84:$D$99,0))*INDEX(EF!$H$100:$H$115,MATCH(Emissions!$D67,EF!$D$100:$D$115,0))*INDEX(EF!$H$116:$H$131,MATCH(Emissions!$D67,EF!$D$116:$D$131,0))*kgtoGg</f>
        <v>0.45089750908596871</v>
      </c>
      <c r="BC67" s="22">
        <f>INDEX('Activity data'!BC$24:BC$39,MATCH(Emissions!$D67,'Activity data'!$D$24:$D$39,0))*INDEX(EF!$H$84:$H$99,MATCH(Emissions!$D67,EF!$D$84:$D$99,0))*INDEX(EF!$H$100:$H$115,MATCH(Emissions!$D67,EF!$D$100:$D$115,0))*INDEX(EF!$H$116:$H$131,MATCH(Emissions!$D67,EF!$D$116:$D$131,0))*kgtoGg</f>
        <v>0.45177117533167999</v>
      </c>
      <c r="BD67" s="22">
        <f>INDEX('Activity data'!BD$24:BD$39,MATCH(Emissions!$D67,'Activity data'!$D$24:$D$39,0))*INDEX(EF!$H$84:$H$99,MATCH(Emissions!$D67,EF!$D$84:$D$99,0))*INDEX(EF!$H$100:$H$115,MATCH(Emissions!$D67,EF!$D$100:$D$115,0))*INDEX(EF!$H$116:$H$131,MATCH(Emissions!$D67,EF!$D$116:$D$131,0))*kgtoGg</f>
        <v>0.45264484157739138</v>
      </c>
      <c r="BE67" s="22">
        <f>INDEX('Activity data'!BE$24:BE$39,MATCH(Emissions!$D67,'Activity data'!$D$24:$D$39,0))*INDEX(EF!$H$84:$H$99,MATCH(Emissions!$D67,EF!$D$84:$D$99,0))*INDEX(EF!$H$100:$H$115,MATCH(Emissions!$D67,EF!$D$100:$D$115,0))*INDEX(EF!$H$116:$H$131,MATCH(Emissions!$D67,EF!$D$116:$D$131,0))*kgtoGg</f>
        <v>0.4535185078231026</v>
      </c>
      <c r="BF67" s="22">
        <f>INDEX('Activity data'!BF$24:BF$39,MATCH(Emissions!$D67,'Activity data'!$D$24:$D$39,0))*INDEX(EF!$H$84:$H$99,MATCH(Emissions!$D67,EF!$D$84:$D$99,0))*INDEX(EF!$H$100:$H$115,MATCH(Emissions!$D67,EF!$D$100:$D$115,0))*INDEX(EF!$H$116:$H$131,MATCH(Emissions!$D67,EF!$D$116:$D$131,0))*kgtoGg</f>
        <v>0.45439217406881388</v>
      </c>
      <c r="BG67" s="22">
        <f>INDEX('Activity data'!BG$24:BG$39,MATCH(Emissions!$D67,'Activity data'!$D$24:$D$39,0))*INDEX(EF!$H$84:$H$99,MATCH(Emissions!$D67,EF!$D$84:$D$99,0))*INDEX(EF!$H$100:$H$115,MATCH(Emissions!$D67,EF!$D$100:$D$115,0))*INDEX(EF!$H$116:$H$131,MATCH(Emissions!$D67,EF!$D$116:$D$131,0))*kgtoGg</f>
        <v>0.45526584031452527</v>
      </c>
      <c r="BH67" s="22">
        <f>INDEX('Activity data'!BH$24:BH$39,MATCH(Emissions!$D67,'Activity data'!$D$24:$D$39,0))*INDEX(EF!$H$84:$H$99,MATCH(Emissions!$D67,EF!$D$84:$D$99,0))*INDEX(EF!$H$100:$H$115,MATCH(Emissions!$D67,EF!$D$100:$D$115,0))*INDEX(EF!$H$116:$H$131,MATCH(Emissions!$D67,EF!$D$116:$D$131,0))*kgtoGg</f>
        <v>0.45613950656023655</v>
      </c>
      <c r="BI67" s="22">
        <f>INDEX('Activity data'!BI$24:BI$39,MATCH(Emissions!$D67,'Activity data'!$D$24:$D$39,0))*INDEX(EF!$H$84:$H$99,MATCH(Emissions!$D67,EF!$D$84:$D$99,0))*INDEX(EF!$H$100:$H$115,MATCH(Emissions!$D67,EF!$D$100:$D$115,0))*INDEX(EF!$H$116:$H$131,MATCH(Emissions!$D67,EF!$D$116:$D$131,0))*kgtoGg</f>
        <v>0.45701317280594789</v>
      </c>
      <c r="BJ67" s="22">
        <f>INDEX('Activity data'!BJ$24:BJ$39,MATCH(Emissions!$D67,'Activity data'!$D$24:$D$39,0))*INDEX(EF!$H$84:$H$99,MATCH(Emissions!$D67,EF!$D$84:$D$99,0))*INDEX(EF!$H$100:$H$115,MATCH(Emissions!$D67,EF!$D$100:$D$115,0))*INDEX(EF!$H$116:$H$131,MATCH(Emissions!$D67,EF!$D$116:$D$131,0))*kgtoGg</f>
        <v>0.45788683905165917</v>
      </c>
      <c r="BK67" s="22">
        <f>INDEX('Activity data'!BK$24:BK$39,MATCH(Emissions!$D67,'Activity data'!$D$24:$D$39,0))*INDEX(EF!$H$84:$H$99,MATCH(Emissions!$D67,EF!$D$84:$D$99,0))*INDEX(EF!$H$100:$H$115,MATCH(Emissions!$D67,EF!$D$100:$D$115,0))*INDEX(EF!$H$116:$H$131,MATCH(Emissions!$D67,EF!$D$116:$D$131,0))*kgtoGg</f>
        <v>0.45876050529737045</v>
      </c>
      <c r="BL67" s="22">
        <f>INDEX('Activity data'!BL$24:BL$39,MATCH(Emissions!$D67,'Activity data'!$D$24:$D$39,0))*INDEX(EF!$H$84:$H$99,MATCH(Emissions!$D67,EF!$D$84:$D$99,0))*INDEX(EF!$H$100:$H$115,MATCH(Emissions!$D67,EF!$D$100:$D$115,0))*INDEX(EF!$H$116:$H$131,MATCH(Emissions!$D67,EF!$D$116:$D$131,0))*kgtoGg</f>
        <v>0.45963417154308178</v>
      </c>
      <c r="BM67" s="22">
        <f>INDEX('Activity data'!BM$24:BM$39,MATCH(Emissions!$D67,'Activity data'!$D$24:$D$39,0))*INDEX(EF!$H$84:$H$99,MATCH(Emissions!$D67,EF!$D$84:$D$99,0))*INDEX(EF!$H$100:$H$115,MATCH(Emissions!$D67,EF!$D$100:$D$115,0))*INDEX(EF!$H$116:$H$131,MATCH(Emissions!$D67,EF!$D$116:$D$131,0))*kgtoGg</f>
        <v>0.46050783778879306</v>
      </c>
      <c r="BN67" s="22">
        <f>INDEX('Activity data'!BN$24:BN$39,MATCH(Emissions!$D67,'Activity data'!$D$24:$D$39,0))*INDEX(EF!$H$84:$H$99,MATCH(Emissions!$D67,EF!$D$84:$D$99,0))*INDEX(EF!$H$100:$H$115,MATCH(Emissions!$D67,EF!$D$100:$D$115,0))*INDEX(EF!$H$116:$H$131,MATCH(Emissions!$D67,EF!$D$116:$D$131,0))*kgtoGg</f>
        <v>0.4613815040345044</v>
      </c>
      <c r="BO67" s="22">
        <f>INDEX('Activity data'!BO$24:BO$39,MATCH(Emissions!$D67,'Activity data'!$D$24:$D$39,0))*INDEX(EF!$H$84:$H$99,MATCH(Emissions!$D67,EF!$D$84:$D$99,0))*INDEX(EF!$H$100:$H$115,MATCH(Emissions!$D67,EF!$D$100:$D$115,0))*INDEX(EF!$H$116:$H$131,MATCH(Emissions!$D67,EF!$D$116:$D$131,0))*kgtoGg</f>
        <v>0.46225517028021573</v>
      </c>
      <c r="BP67" s="22">
        <f>INDEX('Activity data'!BP$24:BP$39,MATCH(Emissions!$D67,'Activity data'!$D$24:$D$39,0))*INDEX(EF!$H$84:$H$99,MATCH(Emissions!$D67,EF!$D$84:$D$99,0))*INDEX(EF!$H$100:$H$115,MATCH(Emissions!$D67,EF!$D$100:$D$115,0))*INDEX(EF!$H$116:$H$131,MATCH(Emissions!$D67,EF!$D$116:$D$131,0))*kgtoGg</f>
        <v>0.46312883652592701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6.9614619163484256E-2</v>
      </c>
      <c r="AE70" s="22">
        <f>INDEX('Activity data'!AE$24:AE$39,MATCH(Emissions!$D70,'Activity data'!$D$24:$D$39,0))*INDEX(EF!$H$84:$H$99,MATCH(Emissions!$D70,EF!$D$84:$D$99,0))*INDEX(EF!$H$100:$H$115,MATCH(Emissions!$D70,EF!$D$100:$D$115,0))*INDEX(EF!$H$132:$H$147,MATCH(Emissions!$D70,EF!$D$132:$D$147,0))*kgtoGg</f>
        <v>6.9777003008589619E-2</v>
      </c>
      <c r="AF70" s="22">
        <f>INDEX('Activity data'!AF$24:AF$39,MATCH(Emissions!$D70,'Activity data'!$D$24:$D$39,0))*INDEX(EF!$H$84:$H$99,MATCH(Emissions!$D70,EF!$D$84:$D$99,0))*INDEX(EF!$H$100:$H$115,MATCH(Emissions!$D70,EF!$D$100:$D$115,0))*INDEX(EF!$H$132:$H$147,MATCH(Emissions!$D70,EF!$D$132:$D$147,0))*kgtoGg</f>
        <v>6.9939386853694996E-2</v>
      </c>
      <c r="AG70" s="22">
        <f>INDEX('Activity data'!AG$24:AG$39,MATCH(Emissions!$D70,'Activity data'!$D$24:$D$39,0))*INDEX(EF!$H$84:$H$99,MATCH(Emissions!$D70,EF!$D$84:$D$99,0))*INDEX(EF!$H$100:$H$115,MATCH(Emissions!$D70,EF!$D$100:$D$115,0))*INDEX(EF!$H$132:$H$147,MATCH(Emissions!$D70,EF!$D$132:$D$147,0))*kgtoGg</f>
        <v>6.9874921112346625E-2</v>
      </c>
      <c r="AH70" s="22">
        <f>INDEX('Activity data'!AH$24:AH$39,MATCH(Emissions!$D70,'Activity data'!$D$24:$D$39,0))*INDEX(EF!$H$84:$H$99,MATCH(Emissions!$D70,EF!$D$84:$D$99,0))*INDEX(EF!$H$100:$H$115,MATCH(Emissions!$D70,EF!$D$100:$D$115,0))*INDEX(EF!$H$132:$H$147,MATCH(Emissions!$D70,EF!$D$132:$D$147,0))*kgtoGg</f>
        <v>6.9810455370998226E-2</v>
      </c>
      <c r="AI70" s="22">
        <f>INDEX('Activity data'!AI$24:AI$39,MATCH(Emissions!$D70,'Activity data'!$D$24:$D$39,0))*INDEX(EF!$H$84:$H$99,MATCH(Emissions!$D70,EF!$D$84:$D$99,0))*INDEX(EF!$H$100:$H$115,MATCH(Emissions!$D70,EF!$D$100:$D$115,0))*INDEX(EF!$H$132:$H$147,MATCH(Emissions!$D70,EF!$D$132:$D$147,0))*kgtoGg</f>
        <v>6.9745989629649827E-2</v>
      </c>
      <c r="AJ70" s="22">
        <f>INDEX('Activity data'!AJ$24:AJ$39,MATCH(Emissions!$D70,'Activity data'!$D$24:$D$39,0))*INDEX(EF!$H$84:$H$99,MATCH(Emissions!$D70,EF!$D$84:$D$99,0))*INDEX(EF!$H$100:$H$115,MATCH(Emissions!$D70,EF!$D$100:$D$115,0))*INDEX(EF!$H$132:$H$147,MATCH(Emissions!$D70,EF!$D$132:$D$147,0))*kgtoGg</f>
        <v>6.9681523888301455E-2</v>
      </c>
      <c r="AK70" s="22">
        <f>INDEX('Activity data'!AK$24:AK$39,MATCH(Emissions!$D70,'Activity data'!$D$24:$D$39,0))*INDEX(EF!$H$84:$H$99,MATCH(Emissions!$D70,EF!$D$84:$D$99,0))*INDEX(EF!$H$100:$H$115,MATCH(Emissions!$D70,EF!$D$100:$D$115,0))*INDEX(EF!$H$132:$H$147,MATCH(Emissions!$D70,EF!$D$132:$D$147,0))*kgtoGg</f>
        <v>6.9616061646225622E-2</v>
      </c>
      <c r="AL70" s="22">
        <f>INDEX('Activity data'!AL$24:AL$39,MATCH(Emissions!$D70,'Activity data'!$D$24:$D$39,0))*INDEX(EF!$H$84:$H$99,MATCH(Emissions!$D70,EF!$D$84:$D$99,0))*INDEX(EF!$H$100:$H$115,MATCH(Emissions!$D70,EF!$D$100:$D$115,0))*INDEX(EF!$H$132:$H$147,MATCH(Emissions!$D70,EF!$D$132:$D$147,0))*kgtoGg</f>
        <v>6.9550599404149815E-2</v>
      </c>
      <c r="AM70" s="22">
        <f>INDEX('Activity data'!AM$24:AM$39,MATCH(Emissions!$D70,'Activity data'!$D$24:$D$39,0))*INDEX(EF!$H$84:$H$99,MATCH(Emissions!$D70,EF!$D$84:$D$99,0))*INDEX(EF!$H$100:$H$115,MATCH(Emissions!$D70,EF!$D$100:$D$115,0))*INDEX(EF!$H$132:$H$147,MATCH(Emissions!$D70,EF!$D$132:$D$147,0))*kgtoGg</f>
        <v>6.9485137162074009E-2</v>
      </c>
      <c r="AN70" s="22">
        <f>INDEX('Activity data'!AN$24:AN$39,MATCH(Emissions!$D70,'Activity data'!$D$24:$D$39,0))*INDEX(EF!$H$84:$H$99,MATCH(Emissions!$D70,EF!$D$84:$D$99,0))*INDEX(EF!$H$100:$H$115,MATCH(Emissions!$D70,EF!$D$100:$D$115,0))*INDEX(EF!$H$132:$H$147,MATCH(Emissions!$D70,EF!$D$132:$D$147,0))*kgtoGg</f>
        <v>6.9419674919998189E-2</v>
      </c>
      <c r="AO70" s="22">
        <f>INDEX('Activity data'!AO$24:AO$39,MATCH(Emissions!$D70,'Activity data'!$D$24:$D$39,0))*INDEX(EF!$H$84:$H$99,MATCH(Emissions!$D70,EF!$D$84:$D$99,0))*INDEX(EF!$H$100:$H$115,MATCH(Emissions!$D70,EF!$D$100:$D$115,0))*INDEX(EF!$H$132:$H$147,MATCH(Emissions!$D70,EF!$D$132:$D$147,0))*kgtoGg</f>
        <v>6.9354212677922369E-2</v>
      </c>
      <c r="AP70" s="22">
        <f>INDEX('Activity data'!AP$24:AP$39,MATCH(Emissions!$D70,'Activity data'!$D$24:$D$39,0))*INDEX(EF!$H$84:$H$99,MATCH(Emissions!$D70,EF!$D$84:$D$99,0))*INDEX(EF!$H$100:$H$115,MATCH(Emissions!$D70,EF!$D$100:$D$115,0))*INDEX(EF!$H$132:$H$147,MATCH(Emissions!$D70,EF!$D$132:$D$147,0))*kgtoGg</f>
        <v>6.9288750435846536E-2</v>
      </c>
      <c r="AQ70" s="22">
        <f>INDEX('Activity data'!AQ$24:AQ$39,MATCH(Emissions!$D70,'Activity data'!$D$24:$D$39,0))*INDEX(EF!$H$84:$H$99,MATCH(Emissions!$D70,EF!$D$84:$D$99,0))*INDEX(EF!$H$100:$H$115,MATCH(Emissions!$D70,EF!$D$100:$D$115,0))*INDEX(EF!$H$132:$H$147,MATCH(Emissions!$D70,EF!$D$132:$D$147,0))*kgtoGg</f>
        <v>6.922328819377073E-2</v>
      </c>
      <c r="AR70" s="22">
        <f>INDEX('Activity data'!AR$24:AR$39,MATCH(Emissions!$D70,'Activity data'!$D$24:$D$39,0))*INDEX(EF!$H$84:$H$99,MATCH(Emissions!$D70,EF!$D$84:$D$99,0))*INDEX(EF!$H$100:$H$115,MATCH(Emissions!$D70,EF!$D$100:$D$115,0))*INDEX(EF!$H$132:$H$147,MATCH(Emissions!$D70,EF!$D$132:$D$147,0))*kgtoGg</f>
        <v>6.915782595169491E-2</v>
      </c>
      <c r="AS70" s="22">
        <f>INDEX('Activity data'!AS$24:AS$39,MATCH(Emissions!$D70,'Activity data'!$D$24:$D$39,0))*INDEX(EF!$H$84:$H$99,MATCH(Emissions!$D70,EF!$D$84:$D$99,0))*INDEX(EF!$H$100:$H$115,MATCH(Emissions!$D70,EF!$D$100:$D$115,0))*INDEX(EF!$H$132:$H$147,MATCH(Emissions!$D70,EF!$D$132:$D$147,0))*kgtoGg</f>
        <v>6.9092363709619103E-2</v>
      </c>
      <c r="AT70" s="22">
        <f>INDEX('Activity data'!AT$24:AT$39,MATCH(Emissions!$D70,'Activity data'!$D$24:$D$39,0))*INDEX(EF!$H$84:$H$99,MATCH(Emissions!$D70,EF!$D$84:$D$99,0))*INDEX(EF!$H$100:$H$115,MATCH(Emissions!$D70,EF!$D$100:$D$115,0))*INDEX(EF!$H$132:$H$147,MATCH(Emissions!$D70,EF!$D$132:$D$147,0))*kgtoGg</f>
        <v>6.902690146754327E-2</v>
      </c>
      <c r="AU70" s="22">
        <f>INDEX('Activity data'!AU$24:AU$39,MATCH(Emissions!$D70,'Activity data'!$D$24:$D$39,0))*INDEX(EF!$H$84:$H$99,MATCH(Emissions!$D70,EF!$D$84:$D$99,0))*INDEX(EF!$H$100:$H$115,MATCH(Emissions!$D70,EF!$D$100:$D$115,0))*INDEX(EF!$H$132:$H$147,MATCH(Emissions!$D70,EF!$D$132:$D$147,0))*kgtoGg</f>
        <v>6.8961439225467422E-2</v>
      </c>
      <c r="AV70" s="22">
        <f>INDEX('Activity data'!AV$24:AV$39,MATCH(Emissions!$D70,'Activity data'!$D$24:$D$39,0))*INDEX(EF!$H$84:$H$99,MATCH(Emissions!$D70,EF!$D$84:$D$99,0))*INDEX(EF!$H$100:$H$115,MATCH(Emissions!$D70,EF!$D$100:$D$115,0))*INDEX(EF!$H$132:$H$147,MATCH(Emissions!$D70,EF!$D$132:$D$147,0))*kgtoGg</f>
        <v>6.8895976983391616E-2</v>
      </c>
      <c r="AW70" s="22">
        <f>INDEX('Activity data'!AW$24:AW$39,MATCH(Emissions!$D70,'Activity data'!$D$24:$D$39,0))*INDEX(EF!$H$84:$H$99,MATCH(Emissions!$D70,EF!$D$84:$D$99,0))*INDEX(EF!$H$100:$H$115,MATCH(Emissions!$D70,EF!$D$100:$D$115,0))*INDEX(EF!$H$132:$H$147,MATCH(Emissions!$D70,EF!$D$132:$D$147,0))*kgtoGg</f>
        <v>6.883051474131581E-2</v>
      </c>
      <c r="AX70" s="22">
        <f>INDEX('Activity data'!AX$24:AX$39,MATCH(Emissions!$D70,'Activity data'!$D$24:$D$39,0))*INDEX(EF!$H$84:$H$99,MATCH(Emissions!$D70,EF!$D$84:$D$99,0))*INDEX(EF!$H$100:$H$115,MATCH(Emissions!$D70,EF!$D$100:$D$115,0))*INDEX(EF!$H$132:$H$147,MATCH(Emissions!$D70,EF!$D$132:$D$147,0))*kgtoGg</f>
        <v>6.8765052499240018E-2</v>
      </c>
      <c r="AY70" s="22">
        <f>INDEX('Activity data'!AY$24:AY$39,MATCH(Emissions!$D70,'Activity data'!$D$24:$D$39,0))*INDEX(EF!$H$84:$H$99,MATCH(Emissions!$D70,EF!$D$84:$D$99,0))*INDEX(EF!$H$100:$H$115,MATCH(Emissions!$D70,EF!$D$100:$D$115,0))*INDEX(EF!$H$132:$H$147,MATCH(Emissions!$D70,EF!$D$132:$D$147,0))*kgtoGg</f>
        <v>6.8699590257164156E-2</v>
      </c>
      <c r="AZ70" s="22">
        <f>INDEX('Activity data'!AZ$24:AZ$39,MATCH(Emissions!$D70,'Activity data'!$D$24:$D$39,0))*INDEX(EF!$H$84:$H$99,MATCH(Emissions!$D70,EF!$D$84:$D$99,0))*INDEX(EF!$H$100:$H$115,MATCH(Emissions!$D70,EF!$D$100:$D$115,0))*INDEX(EF!$H$132:$H$147,MATCH(Emissions!$D70,EF!$D$132:$D$147,0))*kgtoGg</f>
        <v>6.863412801508835E-2</v>
      </c>
      <c r="BA70" s="22">
        <f>INDEX('Activity data'!BA$24:BA$39,MATCH(Emissions!$D70,'Activity data'!$D$24:$D$39,0))*INDEX(EF!$H$84:$H$99,MATCH(Emissions!$D70,EF!$D$84:$D$99,0))*INDEX(EF!$H$100:$H$115,MATCH(Emissions!$D70,EF!$D$100:$D$115,0))*INDEX(EF!$H$132:$H$147,MATCH(Emissions!$D70,EF!$D$132:$D$147,0))*kgtoGg</f>
        <v>6.8568665773012558E-2</v>
      </c>
      <c r="BB70" s="22">
        <f>INDEX('Activity data'!BB$24:BB$39,MATCH(Emissions!$D70,'Activity data'!$D$24:$D$39,0))*INDEX(EF!$H$84:$H$99,MATCH(Emissions!$D70,EF!$D$84:$D$99,0))*INDEX(EF!$H$100:$H$115,MATCH(Emissions!$D70,EF!$D$100:$D$115,0))*INDEX(EF!$H$132:$H$147,MATCH(Emissions!$D70,EF!$D$132:$D$147,0))*kgtoGg</f>
        <v>6.8503203530936738E-2</v>
      </c>
      <c r="BC70" s="22">
        <f>INDEX('Activity data'!BC$24:BC$39,MATCH(Emissions!$D70,'Activity data'!$D$24:$D$39,0))*INDEX(EF!$H$84:$H$99,MATCH(Emissions!$D70,EF!$D$84:$D$99,0))*INDEX(EF!$H$100:$H$115,MATCH(Emissions!$D70,EF!$D$100:$D$115,0))*INDEX(EF!$H$132:$H$147,MATCH(Emissions!$D70,EF!$D$132:$D$147,0))*kgtoGg</f>
        <v>6.8437741288860918E-2</v>
      </c>
      <c r="BD70" s="22">
        <f>INDEX('Activity data'!BD$24:BD$39,MATCH(Emissions!$D70,'Activity data'!$D$24:$D$39,0))*INDEX(EF!$H$84:$H$99,MATCH(Emissions!$D70,EF!$D$84:$D$99,0))*INDEX(EF!$H$100:$H$115,MATCH(Emissions!$D70,EF!$D$100:$D$115,0))*INDEX(EF!$H$132:$H$147,MATCH(Emissions!$D70,EF!$D$132:$D$147,0))*kgtoGg</f>
        <v>6.8372279046785098E-2</v>
      </c>
      <c r="BE70" s="22">
        <f>INDEX('Activity data'!BE$24:BE$39,MATCH(Emissions!$D70,'Activity data'!$D$24:$D$39,0))*INDEX(EF!$H$84:$H$99,MATCH(Emissions!$D70,EF!$D$84:$D$99,0))*INDEX(EF!$H$100:$H$115,MATCH(Emissions!$D70,EF!$D$100:$D$115,0))*INDEX(EF!$H$132:$H$147,MATCH(Emissions!$D70,EF!$D$132:$D$147,0))*kgtoGg</f>
        <v>6.8306816804709278E-2</v>
      </c>
      <c r="BF70" s="22">
        <f>INDEX('Activity data'!BF$24:BF$39,MATCH(Emissions!$D70,'Activity data'!$D$24:$D$39,0))*INDEX(EF!$H$84:$H$99,MATCH(Emissions!$D70,EF!$D$84:$D$99,0))*INDEX(EF!$H$100:$H$115,MATCH(Emissions!$D70,EF!$D$100:$D$115,0))*INDEX(EF!$H$132:$H$147,MATCH(Emissions!$D70,EF!$D$132:$D$147,0))*kgtoGg</f>
        <v>6.8241354562633458E-2</v>
      </c>
      <c r="BG70" s="22">
        <f>INDEX('Activity data'!BG$24:BG$39,MATCH(Emissions!$D70,'Activity data'!$D$24:$D$39,0))*INDEX(EF!$H$84:$H$99,MATCH(Emissions!$D70,EF!$D$84:$D$99,0))*INDEX(EF!$H$100:$H$115,MATCH(Emissions!$D70,EF!$D$100:$D$115,0))*INDEX(EF!$H$132:$H$147,MATCH(Emissions!$D70,EF!$D$132:$D$147,0))*kgtoGg</f>
        <v>6.8175892320557638E-2</v>
      </c>
      <c r="BH70" s="22">
        <f>INDEX('Activity data'!BH$24:BH$39,MATCH(Emissions!$D70,'Activity data'!$D$24:$D$39,0))*INDEX(EF!$H$84:$H$99,MATCH(Emissions!$D70,EF!$D$84:$D$99,0))*INDEX(EF!$H$100:$H$115,MATCH(Emissions!$D70,EF!$D$100:$D$115,0))*INDEX(EF!$H$132:$H$147,MATCH(Emissions!$D70,EF!$D$132:$D$147,0))*kgtoGg</f>
        <v>6.8110430078481832E-2</v>
      </c>
      <c r="BI70" s="22">
        <f>INDEX('Activity data'!BI$24:BI$39,MATCH(Emissions!$D70,'Activity data'!$D$24:$D$39,0))*INDEX(EF!$H$84:$H$99,MATCH(Emissions!$D70,EF!$D$84:$D$99,0))*INDEX(EF!$H$100:$H$115,MATCH(Emissions!$D70,EF!$D$100:$D$115,0))*INDEX(EF!$H$132:$H$147,MATCH(Emissions!$D70,EF!$D$132:$D$147,0))*kgtoGg</f>
        <v>6.8044967836406026E-2</v>
      </c>
      <c r="BJ70" s="22">
        <f>INDEX('Activity data'!BJ$24:BJ$39,MATCH(Emissions!$D70,'Activity data'!$D$24:$D$39,0))*INDEX(EF!$H$84:$H$99,MATCH(Emissions!$D70,EF!$D$84:$D$99,0))*INDEX(EF!$H$100:$H$115,MATCH(Emissions!$D70,EF!$D$100:$D$115,0))*INDEX(EF!$H$132:$H$147,MATCH(Emissions!$D70,EF!$D$132:$D$147,0))*kgtoGg</f>
        <v>6.7979505594330192E-2</v>
      </c>
      <c r="BK70" s="22">
        <f>INDEX('Activity data'!BK$24:BK$39,MATCH(Emissions!$D70,'Activity data'!$D$24:$D$39,0))*INDEX(EF!$H$84:$H$99,MATCH(Emissions!$D70,EF!$D$84:$D$99,0))*INDEX(EF!$H$100:$H$115,MATCH(Emissions!$D70,EF!$D$100:$D$115,0))*INDEX(EF!$H$132:$H$147,MATCH(Emissions!$D70,EF!$D$132:$D$147,0))*kgtoGg</f>
        <v>6.7914043352254372E-2</v>
      </c>
      <c r="BL70" s="22">
        <f>INDEX('Activity data'!BL$24:BL$39,MATCH(Emissions!$D70,'Activity data'!$D$24:$D$39,0))*INDEX(EF!$H$84:$H$99,MATCH(Emissions!$D70,EF!$D$84:$D$99,0))*INDEX(EF!$H$100:$H$115,MATCH(Emissions!$D70,EF!$D$100:$D$115,0))*INDEX(EF!$H$132:$H$147,MATCH(Emissions!$D70,EF!$D$132:$D$147,0))*kgtoGg</f>
        <v>6.7848581110178566E-2</v>
      </c>
      <c r="BM70" s="22">
        <f>INDEX('Activity data'!BM$24:BM$39,MATCH(Emissions!$D70,'Activity data'!$D$24:$D$39,0))*INDEX(EF!$H$84:$H$99,MATCH(Emissions!$D70,EF!$D$84:$D$99,0))*INDEX(EF!$H$100:$H$115,MATCH(Emissions!$D70,EF!$D$100:$D$115,0))*INDEX(EF!$H$132:$H$147,MATCH(Emissions!$D70,EF!$D$132:$D$147,0))*kgtoGg</f>
        <v>6.778311886810276E-2</v>
      </c>
      <c r="BN70" s="22">
        <f>INDEX('Activity data'!BN$24:BN$39,MATCH(Emissions!$D70,'Activity data'!$D$24:$D$39,0))*INDEX(EF!$H$84:$H$99,MATCH(Emissions!$D70,EF!$D$84:$D$99,0))*INDEX(EF!$H$100:$H$115,MATCH(Emissions!$D70,EF!$D$100:$D$115,0))*INDEX(EF!$H$132:$H$147,MATCH(Emissions!$D70,EF!$D$132:$D$147,0))*kgtoGg</f>
        <v>6.771765662602694E-2</v>
      </c>
      <c r="BO70" s="22">
        <f>INDEX('Activity data'!BO$24:BO$39,MATCH(Emissions!$D70,'Activity data'!$D$24:$D$39,0))*INDEX(EF!$H$84:$H$99,MATCH(Emissions!$D70,EF!$D$84:$D$99,0))*INDEX(EF!$H$100:$H$115,MATCH(Emissions!$D70,EF!$D$100:$D$115,0))*INDEX(EF!$H$132:$H$147,MATCH(Emissions!$D70,EF!$D$132:$D$147,0))*kgtoGg</f>
        <v>6.765219438395112E-2</v>
      </c>
      <c r="BP70" s="22">
        <f>INDEX('Activity data'!BP$24:BP$39,MATCH(Emissions!$D70,'Activity data'!$D$24:$D$39,0))*INDEX(EF!$H$84:$H$99,MATCH(Emissions!$D70,EF!$D$84:$D$99,0))*INDEX(EF!$H$100:$H$115,MATCH(Emissions!$D70,EF!$D$100:$D$115,0))*INDEX(EF!$H$132:$H$147,MATCH(Emissions!$D70,EF!$D$132:$D$147,0))*kgtoGg</f>
        <v>6.75867321418753E-2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0.13382058111973669</v>
      </c>
      <c r="AE71" s="22">
        <f>INDEX('Activity data'!AE$24:AE$39,MATCH(Emissions!$D71,'Activity data'!$D$24:$D$39,0))*INDEX(EF!$H$84:$H$99,MATCH(Emissions!$D71,EF!$D$84:$D$99,0))*INDEX(EF!$H$100:$H$115,MATCH(Emissions!$D71,EF!$D$100:$D$115,0))*INDEX(EF!$H$132:$H$147,MATCH(Emissions!$D71,EF!$D$132:$D$147,0))*kgtoGg</f>
        <v>0.13480518381878434</v>
      </c>
      <c r="AF71" s="22">
        <f>INDEX('Activity data'!AF$24:AF$39,MATCH(Emissions!$D71,'Activity data'!$D$24:$D$39,0))*INDEX(EF!$H$84:$H$99,MATCH(Emissions!$D71,EF!$D$84:$D$99,0))*INDEX(EF!$H$100:$H$115,MATCH(Emissions!$D71,EF!$D$100:$D$115,0))*INDEX(EF!$H$132:$H$147,MATCH(Emissions!$D71,EF!$D$132:$D$147,0))*kgtoGg</f>
        <v>0.13578978651783202</v>
      </c>
      <c r="AG71" s="22">
        <f>INDEX('Activity data'!AG$24:AG$39,MATCH(Emissions!$D71,'Activity data'!$D$24:$D$39,0))*INDEX(EF!$H$84:$H$99,MATCH(Emissions!$D71,EF!$D$84:$D$99,0))*INDEX(EF!$H$100:$H$115,MATCH(Emissions!$D71,EF!$D$100:$D$115,0))*INDEX(EF!$H$132:$H$147,MATCH(Emissions!$D71,EF!$D$132:$D$147,0))*kgtoGg</f>
        <v>0.13528279222947007</v>
      </c>
      <c r="AH71" s="22">
        <f>INDEX('Activity data'!AH$24:AH$39,MATCH(Emissions!$D71,'Activity data'!$D$24:$D$39,0))*INDEX(EF!$H$84:$H$99,MATCH(Emissions!$D71,EF!$D$84:$D$99,0))*INDEX(EF!$H$100:$H$115,MATCH(Emissions!$D71,EF!$D$100:$D$115,0))*INDEX(EF!$H$132:$H$147,MATCH(Emissions!$D71,EF!$D$132:$D$147,0))*kgtoGg</f>
        <v>0.13477579794110814</v>
      </c>
      <c r="AI71" s="22">
        <f>INDEX('Activity data'!AI$24:AI$39,MATCH(Emissions!$D71,'Activity data'!$D$24:$D$39,0))*INDEX(EF!$H$84:$H$99,MATCH(Emissions!$D71,EF!$D$84:$D$99,0))*INDEX(EF!$H$100:$H$115,MATCH(Emissions!$D71,EF!$D$100:$D$115,0))*INDEX(EF!$H$132:$H$147,MATCH(Emissions!$D71,EF!$D$132:$D$147,0))*kgtoGg</f>
        <v>0.13426880365274618</v>
      </c>
      <c r="AJ71" s="22">
        <f>INDEX('Activity data'!AJ$24:AJ$39,MATCH(Emissions!$D71,'Activity data'!$D$24:$D$39,0))*INDEX(EF!$H$84:$H$99,MATCH(Emissions!$D71,EF!$D$84:$D$99,0))*INDEX(EF!$H$100:$H$115,MATCH(Emissions!$D71,EF!$D$100:$D$115,0))*INDEX(EF!$H$132:$H$147,MATCH(Emissions!$D71,EF!$D$132:$D$147,0))*kgtoGg</f>
        <v>0.13376180936438423</v>
      </c>
      <c r="AK71" s="22">
        <f>INDEX('Activity data'!AK$24:AK$39,MATCH(Emissions!$D71,'Activity data'!$D$24:$D$39,0))*INDEX(EF!$H$84:$H$99,MATCH(Emissions!$D71,EF!$D$84:$D$99,0))*INDEX(EF!$H$100:$H$115,MATCH(Emissions!$D71,EF!$D$100:$D$115,0))*INDEX(EF!$H$132:$H$147,MATCH(Emissions!$D71,EF!$D$132:$D$147,0))*kgtoGg</f>
        <v>0.13324170603110952</v>
      </c>
      <c r="AL71" s="22">
        <f>INDEX('Activity data'!AL$24:AL$39,MATCH(Emissions!$D71,'Activity data'!$D$24:$D$39,0))*INDEX(EF!$H$84:$H$99,MATCH(Emissions!$D71,EF!$D$84:$D$99,0))*INDEX(EF!$H$100:$H$115,MATCH(Emissions!$D71,EF!$D$100:$D$115,0))*INDEX(EF!$H$132:$H$147,MATCH(Emissions!$D71,EF!$D$132:$D$147,0))*kgtoGg</f>
        <v>0.13272160269783484</v>
      </c>
      <c r="AM71" s="22">
        <f>INDEX('Activity data'!AM$24:AM$39,MATCH(Emissions!$D71,'Activity data'!$D$24:$D$39,0))*INDEX(EF!$H$84:$H$99,MATCH(Emissions!$D71,EF!$D$84:$D$99,0))*INDEX(EF!$H$100:$H$115,MATCH(Emissions!$D71,EF!$D$100:$D$115,0))*INDEX(EF!$H$132:$H$147,MATCH(Emissions!$D71,EF!$D$132:$D$147,0))*kgtoGg</f>
        <v>0.13220149936456005</v>
      </c>
      <c r="AN71" s="22">
        <f>INDEX('Activity data'!AN$24:AN$39,MATCH(Emissions!$D71,'Activity data'!$D$24:$D$39,0))*INDEX(EF!$H$84:$H$99,MATCH(Emissions!$D71,EF!$D$84:$D$99,0))*INDEX(EF!$H$100:$H$115,MATCH(Emissions!$D71,EF!$D$100:$D$115,0))*INDEX(EF!$H$132:$H$147,MATCH(Emissions!$D71,EF!$D$132:$D$147,0))*kgtoGg</f>
        <v>0.13168139603128534</v>
      </c>
      <c r="AO71" s="22">
        <f>INDEX('Activity data'!AO$24:AO$39,MATCH(Emissions!$D71,'Activity data'!$D$24:$D$39,0))*INDEX(EF!$H$84:$H$99,MATCH(Emissions!$D71,EF!$D$84:$D$99,0))*INDEX(EF!$H$100:$H$115,MATCH(Emissions!$D71,EF!$D$100:$D$115,0))*INDEX(EF!$H$132:$H$147,MATCH(Emissions!$D71,EF!$D$132:$D$147,0))*kgtoGg</f>
        <v>0.13116129269801055</v>
      </c>
      <c r="AP71" s="22">
        <f>INDEX('Activity data'!AP$24:AP$39,MATCH(Emissions!$D71,'Activity data'!$D$24:$D$39,0))*INDEX(EF!$H$84:$H$99,MATCH(Emissions!$D71,EF!$D$84:$D$99,0))*INDEX(EF!$H$100:$H$115,MATCH(Emissions!$D71,EF!$D$100:$D$115,0))*INDEX(EF!$H$132:$H$147,MATCH(Emissions!$D71,EF!$D$132:$D$147,0))*kgtoGg</f>
        <v>0.1306411893647359</v>
      </c>
      <c r="AQ71" s="22">
        <f>INDEX('Activity data'!AQ$24:AQ$39,MATCH(Emissions!$D71,'Activity data'!$D$24:$D$39,0))*INDEX(EF!$H$84:$H$99,MATCH(Emissions!$D71,EF!$D$84:$D$99,0))*INDEX(EF!$H$100:$H$115,MATCH(Emissions!$D71,EF!$D$100:$D$115,0))*INDEX(EF!$H$132:$H$147,MATCH(Emissions!$D71,EF!$D$132:$D$147,0))*kgtoGg</f>
        <v>0.13012108603146114</v>
      </c>
      <c r="AR71" s="22">
        <f>INDEX('Activity data'!AR$24:AR$39,MATCH(Emissions!$D71,'Activity data'!$D$24:$D$39,0))*INDEX(EF!$H$84:$H$99,MATCH(Emissions!$D71,EF!$D$84:$D$99,0))*INDEX(EF!$H$100:$H$115,MATCH(Emissions!$D71,EF!$D$100:$D$115,0))*INDEX(EF!$H$132:$H$147,MATCH(Emissions!$D71,EF!$D$132:$D$147,0))*kgtoGg</f>
        <v>0.1296009826981864</v>
      </c>
      <c r="AS71" s="22">
        <f>INDEX('Activity data'!AS$24:AS$39,MATCH(Emissions!$D71,'Activity data'!$D$24:$D$39,0))*INDEX(EF!$H$84:$H$99,MATCH(Emissions!$D71,EF!$D$84:$D$99,0))*INDEX(EF!$H$100:$H$115,MATCH(Emissions!$D71,EF!$D$100:$D$115,0))*INDEX(EF!$H$132:$H$147,MATCH(Emissions!$D71,EF!$D$132:$D$147,0))*kgtoGg</f>
        <v>0.12908087936491167</v>
      </c>
      <c r="AT71" s="22">
        <f>INDEX('Activity data'!AT$24:AT$39,MATCH(Emissions!$D71,'Activity data'!$D$24:$D$39,0))*INDEX(EF!$H$84:$H$99,MATCH(Emissions!$D71,EF!$D$84:$D$99,0))*INDEX(EF!$H$100:$H$115,MATCH(Emissions!$D71,EF!$D$100:$D$115,0))*INDEX(EF!$H$132:$H$147,MATCH(Emissions!$D71,EF!$D$132:$D$147,0))*kgtoGg</f>
        <v>0.12856077603163696</v>
      </c>
      <c r="AU71" s="22">
        <f>INDEX('Activity data'!AU$24:AU$39,MATCH(Emissions!$D71,'Activity data'!$D$24:$D$39,0))*INDEX(EF!$H$84:$H$99,MATCH(Emissions!$D71,EF!$D$84:$D$99,0))*INDEX(EF!$H$100:$H$115,MATCH(Emissions!$D71,EF!$D$100:$D$115,0))*INDEX(EF!$H$132:$H$147,MATCH(Emissions!$D71,EF!$D$132:$D$147,0))*kgtoGg</f>
        <v>0.12804067269836225</v>
      </c>
      <c r="AV71" s="22">
        <f>INDEX('Activity data'!AV$24:AV$39,MATCH(Emissions!$D71,'Activity data'!$D$24:$D$39,0))*INDEX(EF!$H$84:$H$99,MATCH(Emissions!$D71,EF!$D$84:$D$99,0))*INDEX(EF!$H$100:$H$115,MATCH(Emissions!$D71,EF!$D$100:$D$115,0))*INDEX(EF!$H$132:$H$147,MATCH(Emissions!$D71,EF!$D$132:$D$147,0))*kgtoGg</f>
        <v>0.12752056936508752</v>
      </c>
      <c r="AW71" s="22">
        <f>INDEX('Activity data'!AW$24:AW$39,MATCH(Emissions!$D71,'Activity data'!$D$24:$D$39,0))*INDEX(EF!$H$84:$H$99,MATCH(Emissions!$D71,EF!$D$84:$D$99,0))*INDEX(EF!$H$100:$H$115,MATCH(Emissions!$D71,EF!$D$100:$D$115,0))*INDEX(EF!$H$132:$H$147,MATCH(Emissions!$D71,EF!$D$132:$D$147,0))*kgtoGg</f>
        <v>0.12700046603181278</v>
      </c>
      <c r="AX71" s="22">
        <f>INDEX('Activity data'!AX$24:AX$39,MATCH(Emissions!$D71,'Activity data'!$D$24:$D$39,0))*INDEX(EF!$H$84:$H$99,MATCH(Emissions!$D71,EF!$D$84:$D$99,0))*INDEX(EF!$H$100:$H$115,MATCH(Emissions!$D71,EF!$D$100:$D$115,0))*INDEX(EF!$H$132:$H$147,MATCH(Emissions!$D71,EF!$D$132:$D$147,0))*kgtoGg</f>
        <v>0.12648036269853805</v>
      </c>
      <c r="AY71" s="22">
        <f>INDEX('Activity data'!AY$24:AY$39,MATCH(Emissions!$D71,'Activity data'!$D$24:$D$39,0))*INDEX(EF!$H$84:$H$99,MATCH(Emissions!$D71,EF!$D$84:$D$99,0))*INDEX(EF!$H$100:$H$115,MATCH(Emissions!$D71,EF!$D$100:$D$115,0))*INDEX(EF!$H$132:$H$147,MATCH(Emissions!$D71,EF!$D$132:$D$147,0))*kgtoGg</f>
        <v>0.12596025936526334</v>
      </c>
      <c r="AZ71" s="22">
        <f>INDEX('Activity data'!AZ$24:AZ$39,MATCH(Emissions!$D71,'Activity data'!$D$24:$D$39,0))*INDEX(EF!$H$84:$H$99,MATCH(Emissions!$D71,EF!$D$84:$D$99,0))*INDEX(EF!$H$100:$H$115,MATCH(Emissions!$D71,EF!$D$100:$D$115,0))*INDEX(EF!$H$132:$H$147,MATCH(Emissions!$D71,EF!$D$132:$D$147,0))*kgtoGg</f>
        <v>0.12544015603198858</v>
      </c>
      <c r="BA71" s="22">
        <f>INDEX('Activity data'!BA$24:BA$39,MATCH(Emissions!$D71,'Activity data'!$D$24:$D$39,0))*INDEX(EF!$H$84:$H$99,MATCH(Emissions!$D71,EF!$D$84:$D$99,0))*INDEX(EF!$H$100:$H$115,MATCH(Emissions!$D71,EF!$D$100:$D$115,0))*INDEX(EF!$H$132:$H$147,MATCH(Emissions!$D71,EF!$D$132:$D$147,0))*kgtoGg</f>
        <v>0.12492005269871385</v>
      </c>
      <c r="BB71" s="22">
        <f>INDEX('Activity data'!BB$24:BB$39,MATCH(Emissions!$D71,'Activity data'!$D$24:$D$39,0))*INDEX(EF!$H$84:$H$99,MATCH(Emissions!$D71,EF!$D$84:$D$99,0))*INDEX(EF!$H$100:$H$115,MATCH(Emissions!$D71,EF!$D$100:$D$115,0))*INDEX(EF!$H$132:$H$147,MATCH(Emissions!$D71,EF!$D$132:$D$147,0))*kgtoGg</f>
        <v>0.12439994936543913</v>
      </c>
      <c r="BC71" s="22">
        <f>INDEX('Activity data'!BC$24:BC$39,MATCH(Emissions!$D71,'Activity data'!$D$24:$D$39,0))*INDEX(EF!$H$84:$H$99,MATCH(Emissions!$D71,EF!$D$84:$D$99,0))*INDEX(EF!$H$100:$H$115,MATCH(Emissions!$D71,EF!$D$100:$D$115,0))*INDEX(EF!$H$132:$H$147,MATCH(Emissions!$D71,EF!$D$132:$D$147,0))*kgtoGg</f>
        <v>0.12387984603216438</v>
      </c>
      <c r="BD71" s="22">
        <f>INDEX('Activity data'!BD$24:BD$39,MATCH(Emissions!$D71,'Activity data'!$D$24:$D$39,0))*INDEX(EF!$H$84:$H$99,MATCH(Emissions!$D71,EF!$D$84:$D$99,0))*INDEX(EF!$H$100:$H$115,MATCH(Emissions!$D71,EF!$D$100:$D$115,0))*INDEX(EF!$H$132:$H$147,MATCH(Emissions!$D71,EF!$D$132:$D$147,0))*kgtoGg</f>
        <v>0.12335974269888969</v>
      </c>
      <c r="BE71" s="22">
        <f>INDEX('Activity data'!BE$24:BE$39,MATCH(Emissions!$D71,'Activity data'!$D$24:$D$39,0))*INDEX(EF!$H$84:$H$99,MATCH(Emissions!$D71,EF!$D$84:$D$99,0))*INDEX(EF!$H$100:$H$115,MATCH(Emissions!$D71,EF!$D$100:$D$115,0))*INDEX(EF!$H$132:$H$147,MATCH(Emissions!$D71,EF!$D$132:$D$147,0))*kgtoGg</f>
        <v>0.12283963936561496</v>
      </c>
      <c r="BF71" s="22">
        <f>INDEX('Activity data'!BF$24:BF$39,MATCH(Emissions!$D71,'Activity data'!$D$24:$D$39,0))*INDEX(EF!$H$84:$H$99,MATCH(Emissions!$D71,EF!$D$84:$D$99,0))*INDEX(EF!$H$100:$H$115,MATCH(Emissions!$D71,EF!$D$100:$D$115,0))*INDEX(EF!$H$132:$H$147,MATCH(Emissions!$D71,EF!$D$132:$D$147,0))*kgtoGg</f>
        <v>0.12231953603234023</v>
      </c>
      <c r="BG71" s="22">
        <f>INDEX('Activity data'!BG$24:BG$39,MATCH(Emissions!$D71,'Activity data'!$D$24:$D$39,0))*INDEX(EF!$H$84:$H$99,MATCH(Emissions!$D71,EF!$D$84:$D$99,0))*INDEX(EF!$H$100:$H$115,MATCH(Emissions!$D71,EF!$D$100:$D$115,0))*INDEX(EF!$H$132:$H$147,MATCH(Emissions!$D71,EF!$D$132:$D$147,0))*kgtoGg</f>
        <v>0.12179943269906553</v>
      </c>
      <c r="BH71" s="22">
        <f>INDEX('Activity data'!BH$24:BH$39,MATCH(Emissions!$D71,'Activity data'!$D$24:$D$39,0))*INDEX(EF!$H$84:$H$99,MATCH(Emissions!$D71,EF!$D$84:$D$99,0))*INDEX(EF!$H$100:$H$115,MATCH(Emissions!$D71,EF!$D$100:$D$115,0))*INDEX(EF!$H$132:$H$147,MATCH(Emissions!$D71,EF!$D$132:$D$147,0))*kgtoGg</f>
        <v>0.12127932936579081</v>
      </c>
      <c r="BI71" s="22">
        <f>INDEX('Activity data'!BI$24:BI$39,MATCH(Emissions!$D71,'Activity data'!$D$24:$D$39,0))*INDEX(EF!$H$84:$H$99,MATCH(Emissions!$D71,EF!$D$84:$D$99,0))*INDEX(EF!$H$100:$H$115,MATCH(Emissions!$D71,EF!$D$100:$D$115,0))*INDEX(EF!$H$132:$H$147,MATCH(Emissions!$D71,EF!$D$132:$D$147,0))*kgtoGg</f>
        <v>0.12075922603251606</v>
      </c>
      <c r="BJ71" s="22">
        <f>INDEX('Activity data'!BJ$24:BJ$39,MATCH(Emissions!$D71,'Activity data'!$D$24:$D$39,0))*INDEX(EF!$H$84:$H$99,MATCH(Emissions!$D71,EF!$D$84:$D$99,0))*INDEX(EF!$H$100:$H$115,MATCH(Emissions!$D71,EF!$D$100:$D$115,0))*INDEX(EF!$H$132:$H$147,MATCH(Emissions!$D71,EF!$D$132:$D$147,0))*kgtoGg</f>
        <v>0.12023912269924134</v>
      </c>
      <c r="BK71" s="22">
        <f>INDEX('Activity data'!BK$24:BK$39,MATCH(Emissions!$D71,'Activity data'!$D$24:$D$39,0))*INDEX(EF!$H$84:$H$99,MATCH(Emissions!$D71,EF!$D$84:$D$99,0))*INDEX(EF!$H$100:$H$115,MATCH(Emissions!$D71,EF!$D$100:$D$115,0))*INDEX(EF!$H$132:$H$147,MATCH(Emissions!$D71,EF!$D$132:$D$147,0))*kgtoGg</f>
        <v>0.1197190193659666</v>
      </c>
      <c r="BL71" s="22">
        <f>INDEX('Activity data'!BL$24:BL$39,MATCH(Emissions!$D71,'Activity data'!$D$24:$D$39,0))*INDEX(EF!$H$84:$H$99,MATCH(Emissions!$D71,EF!$D$84:$D$99,0))*INDEX(EF!$H$100:$H$115,MATCH(Emissions!$D71,EF!$D$100:$D$115,0))*INDEX(EF!$H$132:$H$147,MATCH(Emissions!$D71,EF!$D$132:$D$147,0))*kgtoGg</f>
        <v>0.11919891603269188</v>
      </c>
      <c r="BM71" s="22">
        <f>INDEX('Activity data'!BM$24:BM$39,MATCH(Emissions!$D71,'Activity data'!$D$24:$D$39,0))*INDEX(EF!$H$84:$H$99,MATCH(Emissions!$D71,EF!$D$84:$D$99,0))*INDEX(EF!$H$100:$H$115,MATCH(Emissions!$D71,EF!$D$100:$D$115,0))*INDEX(EF!$H$132:$H$147,MATCH(Emissions!$D71,EF!$D$132:$D$147,0))*kgtoGg</f>
        <v>0.11867881269941714</v>
      </c>
      <c r="BN71" s="22">
        <f>INDEX('Activity data'!BN$24:BN$39,MATCH(Emissions!$D71,'Activity data'!$D$24:$D$39,0))*INDEX(EF!$H$84:$H$99,MATCH(Emissions!$D71,EF!$D$84:$D$99,0))*INDEX(EF!$H$100:$H$115,MATCH(Emissions!$D71,EF!$D$100:$D$115,0))*INDEX(EF!$H$132:$H$147,MATCH(Emissions!$D71,EF!$D$132:$D$147,0))*kgtoGg</f>
        <v>0.11815870936614241</v>
      </c>
      <c r="BO71" s="22">
        <f>INDEX('Activity data'!BO$24:BO$39,MATCH(Emissions!$D71,'Activity data'!$D$24:$D$39,0))*INDEX(EF!$H$84:$H$99,MATCH(Emissions!$D71,EF!$D$84:$D$99,0))*INDEX(EF!$H$100:$H$115,MATCH(Emissions!$D71,EF!$D$100:$D$115,0))*INDEX(EF!$H$132:$H$147,MATCH(Emissions!$D71,EF!$D$132:$D$147,0))*kgtoGg</f>
        <v>0.1176386060328677</v>
      </c>
      <c r="BP71" s="22">
        <f>INDEX('Activity data'!BP$24:BP$39,MATCH(Emissions!$D71,'Activity data'!$D$24:$D$39,0))*INDEX(EF!$H$84:$H$99,MATCH(Emissions!$D71,EF!$D$84:$D$99,0))*INDEX(EF!$H$100:$H$115,MATCH(Emissions!$D71,EF!$D$100:$D$115,0))*INDEX(EF!$H$132:$H$147,MATCH(Emissions!$D71,EF!$D$132:$D$147,0))*kgtoGg</f>
        <v>0.11711850269959298</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0.48857321088298628</v>
      </c>
      <c r="AE72" s="22">
        <f>INDEX('Activity data'!AE$24:AE$39,MATCH(Emissions!$D72,'Activity data'!$D$24:$D$39,0))*INDEX(EF!$H$84:$H$99,MATCH(Emissions!$D72,EF!$D$84:$D$99,0))*INDEX(EF!$H$100:$H$115,MATCH(Emissions!$D72,EF!$D$100:$D$115,0))*INDEX(EF!$H$132:$H$147,MATCH(Emissions!$D72,EF!$D$132:$D$147,0))*kgtoGg</f>
        <v>0.49069254587411976</v>
      </c>
      <c r="AF72" s="22">
        <f>INDEX('Activity data'!AF$24:AF$39,MATCH(Emissions!$D72,'Activity data'!$D$24:$D$39,0))*INDEX(EF!$H$84:$H$99,MATCH(Emissions!$D72,EF!$D$84:$D$99,0))*INDEX(EF!$H$100:$H$115,MATCH(Emissions!$D72,EF!$D$100:$D$115,0))*INDEX(EF!$H$132:$H$147,MATCH(Emissions!$D72,EF!$D$132:$D$147,0))*kgtoGg</f>
        <v>0.4928118808652534</v>
      </c>
      <c r="AG72" s="22">
        <f>INDEX('Activity data'!AG$24:AG$39,MATCH(Emissions!$D72,'Activity data'!$D$24:$D$39,0))*INDEX(EF!$H$84:$H$99,MATCH(Emissions!$D72,EF!$D$84:$D$99,0))*INDEX(EF!$H$100:$H$115,MATCH(Emissions!$D72,EF!$D$100:$D$115,0))*INDEX(EF!$H$132:$H$147,MATCH(Emissions!$D72,EF!$D$132:$D$147,0))*kgtoGg</f>
        <v>0.49418923770445966</v>
      </c>
      <c r="AH72" s="22">
        <f>INDEX('Activity data'!AH$24:AH$39,MATCH(Emissions!$D72,'Activity data'!$D$24:$D$39,0))*INDEX(EF!$H$84:$H$99,MATCH(Emissions!$D72,EF!$D$84:$D$99,0))*INDEX(EF!$H$100:$H$115,MATCH(Emissions!$D72,EF!$D$100:$D$115,0))*INDEX(EF!$H$132:$H$147,MATCH(Emissions!$D72,EF!$D$132:$D$147,0))*kgtoGg</f>
        <v>0.49556659454366614</v>
      </c>
      <c r="AI72" s="22">
        <f>INDEX('Activity data'!AI$24:AI$39,MATCH(Emissions!$D72,'Activity data'!$D$24:$D$39,0))*INDEX(EF!$H$84:$H$99,MATCH(Emissions!$D72,EF!$D$84:$D$99,0))*INDEX(EF!$H$100:$H$115,MATCH(Emissions!$D72,EF!$D$100:$D$115,0))*INDEX(EF!$H$132:$H$147,MATCH(Emissions!$D72,EF!$D$132:$D$147,0))*kgtoGg</f>
        <v>0.49694395138287251</v>
      </c>
      <c r="AJ72" s="22">
        <f>INDEX('Activity data'!AJ$24:AJ$39,MATCH(Emissions!$D72,'Activity data'!$D$24:$D$39,0))*INDEX(EF!$H$84:$H$99,MATCH(Emissions!$D72,EF!$D$84:$D$99,0))*INDEX(EF!$H$100:$H$115,MATCH(Emissions!$D72,EF!$D$100:$D$115,0))*INDEX(EF!$H$132:$H$147,MATCH(Emissions!$D72,EF!$D$132:$D$147,0))*kgtoGg</f>
        <v>0.49832130822207887</v>
      </c>
      <c r="AK72" s="22">
        <f>INDEX('Activity data'!AK$24:AK$39,MATCH(Emissions!$D72,'Activity data'!$D$24:$D$39,0))*INDEX(EF!$H$84:$H$99,MATCH(Emissions!$D72,EF!$D$84:$D$99,0))*INDEX(EF!$H$100:$H$115,MATCH(Emissions!$D72,EF!$D$100:$D$115,0))*INDEX(EF!$H$132:$H$147,MATCH(Emissions!$D72,EF!$D$132:$D$147,0))*kgtoGg</f>
        <v>0.49962672012738074</v>
      </c>
      <c r="AL72" s="22">
        <f>INDEX('Activity data'!AL$24:AL$39,MATCH(Emissions!$D72,'Activity data'!$D$24:$D$39,0))*INDEX(EF!$H$84:$H$99,MATCH(Emissions!$D72,EF!$D$84:$D$99,0))*INDEX(EF!$H$100:$H$115,MATCH(Emissions!$D72,EF!$D$100:$D$115,0))*INDEX(EF!$H$132:$H$147,MATCH(Emissions!$D72,EF!$D$132:$D$147,0))*kgtoGg</f>
        <v>0.50093213203268272</v>
      </c>
      <c r="AM72" s="22">
        <f>INDEX('Activity data'!AM$24:AM$39,MATCH(Emissions!$D72,'Activity data'!$D$24:$D$39,0))*INDEX(EF!$H$84:$H$99,MATCH(Emissions!$D72,EF!$D$84:$D$99,0))*INDEX(EF!$H$100:$H$115,MATCH(Emissions!$D72,EF!$D$100:$D$115,0))*INDEX(EF!$H$132:$H$147,MATCH(Emissions!$D72,EF!$D$132:$D$147,0))*kgtoGg</f>
        <v>0.50223754393798448</v>
      </c>
      <c r="AN72" s="22">
        <f>INDEX('Activity data'!AN$24:AN$39,MATCH(Emissions!$D72,'Activity data'!$D$24:$D$39,0))*INDEX(EF!$H$84:$H$99,MATCH(Emissions!$D72,EF!$D$84:$D$99,0))*INDEX(EF!$H$100:$H$115,MATCH(Emissions!$D72,EF!$D$100:$D$115,0))*INDEX(EF!$H$132:$H$147,MATCH(Emissions!$D72,EF!$D$132:$D$147,0))*kgtoGg</f>
        <v>0.50354295584328634</v>
      </c>
      <c r="AO72" s="22">
        <f>INDEX('Activity data'!AO$24:AO$39,MATCH(Emissions!$D72,'Activity data'!$D$24:$D$39,0))*INDEX(EF!$H$84:$H$99,MATCH(Emissions!$D72,EF!$D$84:$D$99,0))*INDEX(EF!$H$100:$H$115,MATCH(Emissions!$D72,EF!$D$100:$D$115,0))*INDEX(EF!$H$132:$H$147,MATCH(Emissions!$D72,EF!$D$132:$D$147,0))*kgtoGg</f>
        <v>0.50484836774858821</v>
      </c>
      <c r="AP72" s="22">
        <f>INDEX('Activity data'!AP$24:AP$39,MATCH(Emissions!$D72,'Activity data'!$D$24:$D$39,0))*INDEX(EF!$H$84:$H$99,MATCH(Emissions!$D72,EF!$D$84:$D$99,0))*INDEX(EF!$H$100:$H$115,MATCH(Emissions!$D72,EF!$D$100:$D$115,0))*INDEX(EF!$H$132:$H$147,MATCH(Emissions!$D72,EF!$D$132:$D$147,0))*kgtoGg</f>
        <v>0.50615377965389019</v>
      </c>
      <c r="AQ72" s="22">
        <f>INDEX('Activity data'!AQ$24:AQ$39,MATCH(Emissions!$D72,'Activity data'!$D$24:$D$39,0))*INDEX(EF!$H$84:$H$99,MATCH(Emissions!$D72,EF!$D$84:$D$99,0))*INDEX(EF!$H$100:$H$115,MATCH(Emissions!$D72,EF!$D$100:$D$115,0))*INDEX(EF!$H$132:$H$147,MATCH(Emissions!$D72,EF!$D$132:$D$147,0))*kgtoGg</f>
        <v>0.50745919155919217</v>
      </c>
      <c r="AR72" s="22">
        <f>INDEX('Activity data'!AR$24:AR$39,MATCH(Emissions!$D72,'Activity data'!$D$24:$D$39,0))*INDEX(EF!$H$84:$H$99,MATCH(Emissions!$D72,EF!$D$84:$D$99,0))*INDEX(EF!$H$100:$H$115,MATCH(Emissions!$D72,EF!$D$100:$D$115,0))*INDEX(EF!$H$132:$H$147,MATCH(Emissions!$D72,EF!$D$132:$D$147,0))*kgtoGg</f>
        <v>0.50876460346449393</v>
      </c>
      <c r="AS72" s="22">
        <f>INDEX('Activity data'!AS$24:AS$39,MATCH(Emissions!$D72,'Activity data'!$D$24:$D$39,0))*INDEX(EF!$H$84:$H$99,MATCH(Emissions!$D72,EF!$D$84:$D$99,0))*INDEX(EF!$H$100:$H$115,MATCH(Emissions!$D72,EF!$D$100:$D$115,0))*INDEX(EF!$H$132:$H$147,MATCH(Emissions!$D72,EF!$D$132:$D$147,0))*kgtoGg</f>
        <v>0.51007001536979579</v>
      </c>
      <c r="AT72" s="22">
        <f>INDEX('Activity data'!AT$24:AT$39,MATCH(Emissions!$D72,'Activity data'!$D$24:$D$39,0))*INDEX(EF!$H$84:$H$99,MATCH(Emissions!$D72,EF!$D$84:$D$99,0))*INDEX(EF!$H$100:$H$115,MATCH(Emissions!$D72,EF!$D$100:$D$115,0))*INDEX(EF!$H$132:$H$147,MATCH(Emissions!$D72,EF!$D$132:$D$147,0))*kgtoGg</f>
        <v>0.51137542727509777</v>
      </c>
      <c r="AU72" s="22">
        <f>INDEX('Activity data'!AU$24:AU$39,MATCH(Emissions!$D72,'Activity data'!$D$24:$D$39,0))*INDEX(EF!$H$84:$H$99,MATCH(Emissions!$D72,EF!$D$84:$D$99,0))*INDEX(EF!$H$100:$H$115,MATCH(Emissions!$D72,EF!$D$100:$D$115,0))*INDEX(EF!$H$132:$H$147,MATCH(Emissions!$D72,EF!$D$132:$D$147,0))*kgtoGg</f>
        <v>0.51268083918039975</v>
      </c>
      <c r="AV72" s="22">
        <f>INDEX('Activity data'!AV$24:AV$39,MATCH(Emissions!$D72,'Activity data'!$D$24:$D$39,0))*INDEX(EF!$H$84:$H$99,MATCH(Emissions!$D72,EF!$D$84:$D$99,0))*INDEX(EF!$H$100:$H$115,MATCH(Emissions!$D72,EF!$D$100:$D$115,0))*INDEX(EF!$H$132:$H$147,MATCH(Emissions!$D72,EF!$D$132:$D$147,0))*kgtoGg</f>
        <v>0.51398625108570151</v>
      </c>
      <c r="AW72" s="22">
        <f>INDEX('Activity data'!AW$24:AW$39,MATCH(Emissions!$D72,'Activity data'!$D$24:$D$39,0))*INDEX(EF!$H$84:$H$99,MATCH(Emissions!$D72,EF!$D$84:$D$99,0))*INDEX(EF!$H$100:$H$115,MATCH(Emissions!$D72,EF!$D$100:$D$115,0))*INDEX(EF!$H$132:$H$147,MATCH(Emissions!$D72,EF!$D$132:$D$147,0))*kgtoGg</f>
        <v>0.51529166299100349</v>
      </c>
      <c r="AX72" s="22">
        <f>INDEX('Activity data'!AX$24:AX$39,MATCH(Emissions!$D72,'Activity data'!$D$24:$D$39,0))*INDEX(EF!$H$84:$H$99,MATCH(Emissions!$D72,EF!$D$84:$D$99,0))*INDEX(EF!$H$100:$H$115,MATCH(Emissions!$D72,EF!$D$100:$D$115,0))*INDEX(EF!$H$132:$H$147,MATCH(Emissions!$D72,EF!$D$132:$D$147,0))*kgtoGg</f>
        <v>0.51659707489630546</v>
      </c>
      <c r="AY72" s="22">
        <f>INDEX('Activity data'!AY$24:AY$39,MATCH(Emissions!$D72,'Activity data'!$D$24:$D$39,0))*INDEX(EF!$H$84:$H$99,MATCH(Emissions!$D72,EF!$D$84:$D$99,0))*INDEX(EF!$H$100:$H$115,MATCH(Emissions!$D72,EF!$D$100:$D$115,0))*INDEX(EF!$H$132:$H$147,MATCH(Emissions!$D72,EF!$D$132:$D$147,0))*kgtoGg</f>
        <v>0.51790248680160733</v>
      </c>
      <c r="AZ72" s="22">
        <f>INDEX('Activity data'!AZ$24:AZ$39,MATCH(Emissions!$D72,'Activity data'!$D$24:$D$39,0))*INDEX(EF!$H$84:$H$99,MATCH(Emissions!$D72,EF!$D$84:$D$99,0))*INDEX(EF!$H$100:$H$115,MATCH(Emissions!$D72,EF!$D$100:$D$115,0))*INDEX(EF!$H$132:$H$147,MATCH(Emissions!$D72,EF!$D$132:$D$147,0))*kgtoGg</f>
        <v>0.5192078987069092</v>
      </c>
      <c r="BA72" s="22">
        <f>INDEX('Activity data'!BA$24:BA$39,MATCH(Emissions!$D72,'Activity data'!$D$24:$D$39,0))*INDEX(EF!$H$84:$H$99,MATCH(Emissions!$D72,EF!$D$84:$D$99,0))*INDEX(EF!$H$100:$H$115,MATCH(Emissions!$D72,EF!$D$100:$D$115,0))*INDEX(EF!$H$132:$H$147,MATCH(Emissions!$D72,EF!$D$132:$D$147,0))*kgtoGg</f>
        <v>0.52051331061221118</v>
      </c>
      <c r="BB72" s="22">
        <f>INDEX('Activity data'!BB$24:BB$39,MATCH(Emissions!$D72,'Activity data'!$D$24:$D$39,0))*INDEX(EF!$H$84:$H$99,MATCH(Emissions!$D72,EF!$D$84:$D$99,0))*INDEX(EF!$H$100:$H$115,MATCH(Emissions!$D72,EF!$D$100:$D$115,0))*INDEX(EF!$H$132:$H$147,MATCH(Emissions!$D72,EF!$D$132:$D$147,0))*kgtoGg</f>
        <v>0.52181872251751305</v>
      </c>
      <c r="BC72" s="22">
        <f>INDEX('Activity data'!BC$24:BC$39,MATCH(Emissions!$D72,'Activity data'!$D$24:$D$39,0))*INDEX(EF!$H$84:$H$99,MATCH(Emissions!$D72,EF!$D$84:$D$99,0))*INDEX(EF!$H$100:$H$115,MATCH(Emissions!$D72,EF!$D$100:$D$115,0))*INDEX(EF!$H$132:$H$147,MATCH(Emissions!$D72,EF!$D$132:$D$147,0))*kgtoGg</f>
        <v>0.52312413442281491</v>
      </c>
      <c r="BD72" s="22">
        <f>INDEX('Activity data'!BD$24:BD$39,MATCH(Emissions!$D72,'Activity data'!$D$24:$D$39,0))*INDEX(EF!$H$84:$H$99,MATCH(Emissions!$D72,EF!$D$84:$D$99,0))*INDEX(EF!$H$100:$H$115,MATCH(Emissions!$D72,EF!$D$100:$D$115,0))*INDEX(EF!$H$132:$H$147,MATCH(Emissions!$D72,EF!$D$132:$D$147,0))*kgtoGg</f>
        <v>0.52442954632811678</v>
      </c>
      <c r="BE72" s="22">
        <f>INDEX('Activity data'!BE$24:BE$39,MATCH(Emissions!$D72,'Activity data'!$D$24:$D$39,0))*INDEX(EF!$H$84:$H$99,MATCH(Emissions!$D72,EF!$D$84:$D$99,0))*INDEX(EF!$H$100:$H$115,MATCH(Emissions!$D72,EF!$D$100:$D$115,0))*INDEX(EF!$H$132:$H$147,MATCH(Emissions!$D72,EF!$D$132:$D$147,0))*kgtoGg</f>
        <v>0.52573495823341865</v>
      </c>
      <c r="BF72" s="22">
        <f>INDEX('Activity data'!BF$24:BF$39,MATCH(Emissions!$D72,'Activity data'!$D$24:$D$39,0))*INDEX(EF!$H$84:$H$99,MATCH(Emissions!$D72,EF!$D$84:$D$99,0))*INDEX(EF!$H$100:$H$115,MATCH(Emissions!$D72,EF!$D$100:$D$115,0))*INDEX(EF!$H$132:$H$147,MATCH(Emissions!$D72,EF!$D$132:$D$147,0))*kgtoGg</f>
        <v>0.52704037013872063</v>
      </c>
      <c r="BG72" s="22">
        <f>INDEX('Activity data'!BG$24:BG$39,MATCH(Emissions!$D72,'Activity data'!$D$24:$D$39,0))*INDEX(EF!$H$84:$H$99,MATCH(Emissions!$D72,EF!$D$84:$D$99,0))*INDEX(EF!$H$100:$H$115,MATCH(Emissions!$D72,EF!$D$100:$D$115,0))*INDEX(EF!$H$132:$H$147,MATCH(Emissions!$D72,EF!$D$132:$D$147,0))*kgtoGg</f>
        <v>0.5283457820440226</v>
      </c>
      <c r="BH72" s="22">
        <f>INDEX('Activity data'!BH$24:BH$39,MATCH(Emissions!$D72,'Activity data'!$D$24:$D$39,0))*INDEX(EF!$H$84:$H$99,MATCH(Emissions!$D72,EF!$D$84:$D$99,0))*INDEX(EF!$H$100:$H$115,MATCH(Emissions!$D72,EF!$D$100:$D$115,0))*INDEX(EF!$H$132:$H$147,MATCH(Emissions!$D72,EF!$D$132:$D$147,0))*kgtoGg</f>
        <v>0.52965119394932436</v>
      </c>
      <c r="BI72" s="22">
        <f>INDEX('Activity data'!BI$24:BI$39,MATCH(Emissions!$D72,'Activity data'!$D$24:$D$39,0))*INDEX(EF!$H$84:$H$99,MATCH(Emissions!$D72,EF!$D$84:$D$99,0))*INDEX(EF!$H$100:$H$115,MATCH(Emissions!$D72,EF!$D$100:$D$115,0))*INDEX(EF!$H$132:$H$147,MATCH(Emissions!$D72,EF!$D$132:$D$147,0))*kgtoGg</f>
        <v>0.53095660585462634</v>
      </c>
      <c r="BJ72" s="22">
        <f>INDEX('Activity data'!BJ$24:BJ$39,MATCH(Emissions!$D72,'Activity data'!$D$24:$D$39,0))*INDEX(EF!$H$84:$H$99,MATCH(Emissions!$D72,EF!$D$84:$D$99,0))*INDEX(EF!$H$100:$H$115,MATCH(Emissions!$D72,EF!$D$100:$D$115,0))*INDEX(EF!$H$132:$H$147,MATCH(Emissions!$D72,EF!$D$132:$D$147,0))*kgtoGg</f>
        <v>0.53226201775992821</v>
      </c>
      <c r="BK72" s="22">
        <f>INDEX('Activity data'!BK$24:BK$39,MATCH(Emissions!$D72,'Activity data'!$D$24:$D$39,0))*INDEX(EF!$H$84:$H$99,MATCH(Emissions!$D72,EF!$D$84:$D$99,0))*INDEX(EF!$H$100:$H$115,MATCH(Emissions!$D72,EF!$D$100:$D$115,0))*INDEX(EF!$H$132:$H$147,MATCH(Emissions!$D72,EF!$D$132:$D$147,0))*kgtoGg</f>
        <v>0.53356742966523019</v>
      </c>
      <c r="BL72" s="22">
        <f>INDEX('Activity data'!BL$24:BL$39,MATCH(Emissions!$D72,'Activity data'!$D$24:$D$39,0))*INDEX(EF!$H$84:$H$99,MATCH(Emissions!$D72,EF!$D$84:$D$99,0))*INDEX(EF!$H$100:$H$115,MATCH(Emissions!$D72,EF!$D$100:$D$115,0))*INDEX(EF!$H$132:$H$147,MATCH(Emissions!$D72,EF!$D$132:$D$147,0))*kgtoGg</f>
        <v>0.53487284157053205</v>
      </c>
      <c r="BM72" s="22">
        <f>INDEX('Activity data'!BM$24:BM$39,MATCH(Emissions!$D72,'Activity data'!$D$24:$D$39,0))*INDEX(EF!$H$84:$H$99,MATCH(Emissions!$D72,EF!$D$84:$D$99,0))*INDEX(EF!$H$100:$H$115,MATCH(Emissions!$D72,EF!$D$100:$D$115,0))*INDEX(EF!$H$132:$H$147,MATCH(Emissions!$D72,EF!$D$132:$D$147,0))*kgtoGg</f>
        <v>0.53617825347583403</v>
      </c>
      <c r="BN72" s="22">
        <f>INDEX('Activity data'!BN$24:BN$39,MATCH(Emissions!$D72,'Activity data'!$D$24:$D$39,0))*INDEX(EF!$H$84:$H$99,MATCH(Emissions!$D72,EF!$D$84:$D$99,0))*INDEX(EF!$H$100:$H$115,MATCH(Emissions!$D72,EF!$D$100:$D$115,0))*INDEX(EF!$H$132:$H$147,MATCH(Emissions!$D72,EF!$D$132:$D$147,0))*kgtoGg</f>
        <v>0.53748366538113579</v>
      </c>
      <c r="BO72" s="22">
        <f>INDEX('Activity data'!BO$24:BO$39,MATCH(Emissions!$D72,'Activity data'!$D$24:$D$39,0))*INDEX(EF!$H$84:$H$99,MATCH(Emissions!$D72,EF!$D$84:$D$99,0))*INDEX(EF!$H$100:$H$115,MATCH(Emissions!$D72,EF!$D$100:$D$115,0))*INDEX(EF!$H$132:$H$147,MATCH(Emissions!$D72,EF!$D$132:$D$147,0))*kgtoGg</f>
        <v>0.53878907728643766</v>
      </c>
      <c r="BP72" s="22">
        <f>INDEX('Activity data'!BP$24:BP$39,MATCH(Emissions!$D72,'Activity data'!$D$24:$D$39,0))*INDEX(EF!$H$84:$H$99,MATCH(Emissions!$D72,EF!$D$84:$D$99,0))*INDEX(EF!$H$100:$H$115,MATCH(Emissions!$D72,EF!$D$100:$D$115,0))*INDEX(EF!$H$132:$H$147,MATCH(Emissions!$D72,EF!$D$132:$D$147,0))*kgtoGg</f>
        <v>0.54009448919173964</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0.17348046305512421</v>
      </c>
      <c r="AL73" s="22">
        <f>INDEX('Activity data'!AL$24:AL$39,MATCH(Emissions!$D73,'Activity data'!$D$24:$D$39,0))*INDEX(EF!$H$84:$H$99,MATCH(Emissions!$D73,EF!$D$84:$D$99,0))*INDEX(EF!$H$100:$H$115,MATCH(Emissions!$D73,EF!$D$100:$D$115,0))*INDEX(EF!$H$132:$H$147,MATCH(Emissions!$D73,EF!$D$132:$D$147,0))*kgtoGg</f>
        <v>0.17370858177017945</v>
      </c>
      <c r="AM73" s="22">
        <f>INDEX('Activity data'!AM$24:AM$39,MATCH(Emissions!$D73,'Activity data'!$D$24:$D$39,0))*INDEX(EF!$H$84:$H$99,MATCH(Emissions!$D73,EF!$D$84:$D$99,0))*INDEX(EF!$H$100:$H$115,MATCH(Emissions!$D73,EF!$D$100:$D$115,0))*INDEX(EF!$H$132:$H$147,MATCH(Emissions!$D73,EF!$D$132:$D$147,0))*kgtoGg</f>
        <v>0.17393670048523466</v>
      </c>
      <c r="AN73" s="22">
        <f>INDEX('Activity data'!AN$24:AN$39,MATCH(Emissions!$D73,'Activity data'!$D$24:$D$39,0))*INDEX(EF!$H$84:$H$99,MATCH(Emissions!$D73,EF!$D$84:$D$99,0))*INDEX(EF!$H$100:$H$115,MATCH(Emissions!$D73,EF!$D$100:$D$115,0))*INDEX(EF!$H$132:$H$147,MATCH(Emissions!$D73,EF!$D$132:$D$147,0))*kgtoGg</f>
        <v>0.17416481920028992</v>
      </c>
      <c r="AO73" s="22">
        <f>INDEX('Activity data'!AO$24:AO$39,MATCH(Emissions!$D73,'Activity data'!$D$24:$D$39,0))*INDEX(EF!$H$84:$H$99,MATCH(Emissions!$D73,EF!$D$84:$D$99,0))*INDEX(EF!$H$100:$H$115,MATCH(Emissions!$D73,EF!$D$100:$D$115,0))*INDEX(EF!$H$132:$H$147,MATCH(Emissions!$D73,EF!$D$132:$D$147,0))*kgtoGg</f>
        <v>0.17439293791534516</v>
      </c>
      <c r="AP73" s="22">
        <f>INDEX('Activity data'!AP$24:AP$39,MATCH(Emissions!$D73,'Activity data'!$D$24:$D$39,0))*INDEX(EF!$H$84:$H$99,MATCH(Emissions!$D73,EF!$D$84:$D$99,0))*INDEX(EF!$H$100:$H$115,MATCH(Emissions!$D73,EF!$D$100:$D$115,0))*INDEX(EF!$H$132:$H$147,MATCH(Emissions!$D73,EF!$D$132:$D$147,0))*kgtoGg</f>
        <v>0.17462105663040037</v>
      </c>
      <c r="AQ73" s="22">
        <f>INDEX('Activity data'!AQ$24:AQ$39,MATCH(Emissions!$D73,'Activity data'!$D$24:$D$39,0))*INDEX(EF!$H$84:$H$99,MATCH(Emissions!$D73,EF!$D$84:$D$99,0))*INDEX(EF!$H$100:$H$115,MATCH(Emissions!$D73,EF!$D$100:$D$115,0))*INDEX(EF!$H$132:$H$147,MATCH(Emissions!$D73,EF!$D$132:$D$147,0))*kgtoGg</f>
        <v>0.17484917534545563</v>
      </c>
      <c r="AR73" s="22">
        <f>INDEX('Activity data'!AR$24:AR$39,MATCH(Emissions!$D73,'Activity data'!$D$24:$D$39,0))*INDEX(EF!$H$84:$H$99,MATCH(Emissions!$D73,EF!$D$84:$D$99,0))*INDEX(EF!$H$100:$H$115,MATCH(Emissions!$D73,EF!$D$100:$D$115,0))*INDEX(EF!$H$132:$H$147,MATCH(Emissions!$D73,EF!$D$132:$D$147,0))*kgtoGg</f>
        <v>0.17507729406051084</v>
      </c>
      <c r="AS73" s="22">
        <f>INDEX('Activity data'!AS$24:AS$39,MATCH(Emissions!$D73,'Activity data'!$D$24:$D$39,0))*INDEX(EF!$H$84:$H$99,MATCH(Emissions!$D73,EF!$D$84:$D$99,0))*INDEX(EF!$H$100:$H$115,MATCH(Emissions!$D73,EF!$D$100:$D$115,0))*INDEX(EF!$H$132:$H$147,MATCH(Emissions!$D73,EF!$D$132:$D$147,0))*kgtoGg</f>
        <v>0.17530541277556611</v>
      </c>
      <c r="AT73" s="22">
        <f>INDEX('Activity data'!AT$24:AT$39,MATCH(Emissions!$D73,'Activity data'!$D$24:$D$39,0))*INDEX(EF!$H$84:$H$99,MATCH(Emissions!$D73,EF!$D$84:$D$99,0))*INDEX(EF!$H$100:$H$115,MATCH(Emissions!$D73,EF!$D$100:$D$115,0))*INDEX(EF!$H$132:$H$147,MATCH(Emissions!$D73,EF!$D$132:$D$147,0))*kgtoGg</f>
        <v>0.17553353149062129</v>
      </c>
      <c r="AU73" s="22">
        <f>INDEX('Activity data'!AU$24:AU$39,MATCH(Emissions!$D73,'Activity data'!$D$24:$D$39,0))*INDEX(EF!$H$84:$H$99,MATCH(Emissions!$D73,EF!$D$84:$D$99,0))*INDEX(EF!$H$100:$H$115,MATCH(Emissions!$D73,EF!$D$100:$D$115,0))*INDEX(EF!$H$132:$H$147,MATCH(Emissions!$D73,EF!$D$132:$D$147,0))*kgtoGg</f>
        <v>0.17576165020567658</v>
      </c>
      <c r="AV73" s="22">
        <f>INDEX('Activity data'!AV$24:AV$39,MATCH(Emissions!$D73,'Activity data'!$D$24:$D$39,0))*INDEX(EF!$H$84:$H$99,MATCH(Emissions!$D73,EF!$D$84:$D$99,0))*INDEX(EF!$H$100:$H$115,MATCH(Emissions!$D73,EF!$D$100:$D$115,0))*INDEX(EF!$H$132:$H$147,MATCH(Emissions!$D73,EF!$D$132:$D$147,0))*kgtoGg</f>
        <v>0.17598976892073181</v>
      </c>
      <c r="AW73" s="22">
        <f>INDEX('Activity data'!AW$24:AW$39,MATCH(Emissions!$D73,'Activity data'!$D$24:$D$39,0))*INDEX(EF!$H$84:$H$99,MATCH(Emissions!$D73,EF!$D$84:$D$99,0))*INDEX(EF!$H$100:$H$115,MATCH(Emissions!$D73,EF!$D$100:$D$115,0))*INDEX(EF!$H$132:$H$147,MATCH(Emissions!$D73,EF!$D$132:$D$147,0))*kgtoGg</f>
        <v>0.17521234061839927</v>
      </c>
      <c r="AX73" s="22">
        <f>INDEX('Activity data'!AX$24:AX$39,MATCH(Emissions!$D73,'Activity data'!$D$24:$D$39,0))*INDEX(EF!$H$84:$H$99,MATCH(Emissions!$D73,EF!$D$84:$D$99,0))*INDEX(EF!$H$100:$H$115,MATCH(Emissions!$D73,EF!$D$100:$D$115,0))*INDEX(EF!$H$132:$H$147,MATCH(Emissions!$D73,EF!$D$132:$D$147,0))*kgtoGg</f>
        <v>0.17443491231606678</v>
      </c>
      <c r="AY73" s="22">
        <f>INDEX('Activity data'!AY$24:AY$39,MATCH(Emissions!$D73,'Activity data'!$D$24:$D$39,0))*INDEX(EF!$H$84:$H$99,MATCH(Emissions!$D73,EF!$D$84:$D$99,0))*INDEX(EF!$H$100:$H$115,MATCH(Emissions!$D73,EF!$D$100:$D$115,0))*INDEX(EF!$H$132:$H$147,MATCH(Emissions!$D73,EF!$D$132:$D$147,0))*kgtoGg</f>
        <v>0.17365748401373429</v>
      </c>
      <c r="AZ73" s="22">
        <f>INDEX('Activity data'!AZ$24:AZ$39,MATCH(Emissions!$D73,'Activity data'!$D$24:$D$39,0))*INDEX(EF!$H$84:$H$99,MATCH(Emissions!$D73,EF!$D$84:$D$99,0))*INDEX(EF!$H$100:$H$115,MATCH(Emissions!$D73,EF!$D$100:$D$115,0))*INDEX(EF!$H$132:$H$147,MATCH(Emissions!$D73,EF!$D$132:$D$147,0))*kgtoGg</f>
        <v>0.1728800557114018</v>
      </c>
      <c r="BA73" s="22">
        <f>INDEX('Activity data'!BA$24:BA$39,MATCH(Emissions!$D73,'Activity data'!$D$24:$D$39,0))*INDEX(EF!$H$84:$H$99,MATCH(Emissions!$D73,EF!$D$84:$D$99,0))*INDEX(EF!$H$100:$H$115,MATCH(Emissions!$D73,EF!$D$100:$D$115,0))*INDEX(EF!$H$132:$H$147,MATCH(Emissions!$D73,EF!$D$132:$D$147,0))*kgtoGg</f>
        <v>0.17210262740906929</v>
      </c>
      <c r="BB73" s="22">
        <f>INDEX('Activity data'!BB$24:BB$39,MATCH(Emissions!$D73,'Activity data'!$D$24:$D$39,0))*INDEX(EF!$H$84:$H$99,MATCH(Emissions!$D73,EF!$D$84:$D$99,0))*INDEX(EF!$H$100:$H$115,MATCH(Emissions!$D73,EF!$D$100:$D$115,0))*INDEX(EF!$H$132:$H$147,MATCH(Emissions!$D73,EF!$D$132:$D$147,0))*kgtoGg</f>
        <v>0.1713251991067368</v>
      </c>
      <c r="BC73" s="22">
        <f>INDEX('Activity data'!BC$24:BC$39,MATCH(Emissions!$D73,'Activity data'!$D$24:$D$39,0))*INDEX(EF!$H$84:$H$99,MATCH(Emissions!$D73,EF!$D$84:$D$99,0))*INDEX(EF!$H$100:$H$115,MATCH(Emissions!$D73,EF!$D$100:$D$115,0))*INDEX(EF!$H$132:$H$147,MATCH(Emissions!$D73,EF!$D$132:$D$147,0))*kgtoGg</f>
        <v>0.17054777080440431</v>
      </c>
      <c r="BD73" s="22">
        <f>INDEX('Activity data'!BD$24:BD$39,MATCH(Emissions!$D73,'Activity data'!$D$24:$D$39,0))*INDEX(EF!$H$84:$H$99,MATCH(Emissions!$D73,EF!$D$84:$D$99,0))*INDEX(EF!$H$100:$H$115,MATCH(Emissions!$D73,EF!$D$100:$D$115,0))*INDEX(EF!$H$132:$H$147,MATCH(Emissions!$D73,EF!$D$132:$D$147,0))*kgtoGg</f>
        <v>0.16977034250207182</v>
      </c>
      <c r="BE73" s="22">
        <f>INDEX('Activity data'!BE$24:BE$39,MATCH(Emissions!$D73,'Activity data'!$D$24:$D$39,0))*INDEX(EF!$H$84:$H$99,MATCH(Emissions!$D73,EF!$D$84:$D$99,0))*INDEX(EF!$H$100:$H$115,MATCH(Emissions!$D73,EF!$D$100:$D$115,0))*INDEX(EF!$H$132:$H$147,MATCH(Emissions!$D73,EF!$D$132:$D$147,0))*kgtoGg</f>
        <v>0.16876479548468409</v>
      </c>
      <c r="BF73" s="22">
        <f>INDEX('Activity data'!BF$24:BF$39,MATCH(Emissions!$D73,'Activity data'!$D$24:$D$39,0))*INDEX(EF!$H$84:$H$99,MATCH(Emissions!$D73,EF!$D$84:$D$99,0))*INDEX(EF!$H$100:$H$115,MATCH(Emissions!$D73,EF!$D$100:$D$115,0))*INDEX(EF!$H$132:$H$147,MATCH(Emissions!$D73,EF!$D$132:$D$147,0))*kgtoGg</f>
        <v>0.16775924846729631</v>
      </c>
      <c r="BG73" s="22">
        <f>INDEX('Activity data'!BG$24:BG$39,MATCH(Emissions!$D73,'Activity data'!$D$24:$D$39,0))*INDEX(EF!$H$84:$H$99,MATCH(Emissions!$D73,EF!$D$84:$D$99,0))*INDEX(EF!$H$100:$H$115,MATCH(Emissions!$D73,EF!$D$100:$D$115,0))*INDEX(EF!$H$132:$H$147,MATCH(Emissions!$D73,EF!$D$132:$D$147,0))*kgtoGg</f>
        <v>0.16675370144990859</v>
      </c>
      <c r="BH73" s="22">
        <f>INDEX('Activity data'!BH$24:BH$39,MATCH(Emissions!$D73,'Activity data'!$D$24:$D$39,0))*INDEX(EF!$H$84:$H$99,MATCH(Emissions!$D73,EF!$D$84:$D$99,0))*INDEX(EF!$H$100:$H$115,MATCH(Emissions!$D73,EF!$D$100:$D$115,0))*INDEX(EF!$H$132:$H$147,MATCH(Emissions!$D73,EF!$D$132:$D$147,0))*kgtoGg</f>
        <v>0.16574815443252092</v>
      </c>
      <c r="BI73" s="22">
        <f>INDEX('Activity data'!BI$24:BI$39,MATCH(Emissions!$D73,'Activity data'!$D$24:$D$39,0))*INDEX(EF!$H$84:$H$99,MATCH(Emissions!$D73,EF!$D$84:$D$99,0))*INDEX(EF!$H$100:$H$115,MATCH(Emissions!$D73,EF!$D$100:$D$115,0))*INDEX(EF!$H$132:$H$147,MATCH(Emissions!$D73,EF!$D$132:$D$147,0))*kgtoGg</f>
        <v>0.16474260741513314</v>
      </c>
      <c r="BJ73" s="22">
        <f>INDEX('Activity data'!BJ$24:BJ$39,MATCH(Emissions!$D73,'Activity data'!$D$24:$D$39,0))*INDEX(EF!$H$84:$H$99,MATCH(Emissions!$D73,EF!$D$84:$D$99,0))*INDEX(EF!$H$100:$H$115,MATCH(Emissions!$D73,EF!$D$100:$D$115,0))*INDEX(EF!$H$132:$H$147,MATCH(Emissions!$D73,EF!$D$132:$D$147,0))*kgtoGg</f>
        <v>0.16373706039774541</v>
      </c>
      <c r="BK73" s="22">
        <f>INDEX('Activity data'!BK$24:BK$39,MATCH(Emissions!$D73,'Activity data'!$D$24:$D$39,0))*INDEX(EF!$H$84:$H$99,MATCH(Emissions!$D73,EF!$D$84:$D$99,0))*INDEX(EF!$H$100:$H$115,MATCH(Emissions!$D73,EF!$D$100:$D$115,0))*INDEX(EF!$H$132:$H$147,MATCH(Emissions!$D73,EF!$D$132:$D$147,0))*kgtoGg</f>
        <v>0.16273151338035768</v>
      </c>
      <c r="BL73" s="22">
        <f>INDEX('Activity data'!BL$24:BL$39,MATCH(Emissions!$D73,'Activity data'!$D$24:$D$39,0))*INDEX(EF!$H$84:$H$99,MATCH(Emissions!$D73,EF!$D$84:$D$99,0))*INDEX(EF!$H$100:$H$115,MATCH(Emissions!$D73,EF!$D$100:$D$115,0))*INDEX(EF!$H$132:$H$147,MATCH(Emissions!$D73,EF!$D$132:$D$147,0))*kgtoGg</f>
        <v>0.16172596636296993</v>
      </c>
      <c r="BM73" s="22">
        <f>INDEX('Activity data'!BM$24:BM$39,MATCH(Emissions!$D73,'Activity data'!$D$24:$D$39,0))*INDEX(EF!$H$84:$H$99,MATCH(Emissions!$D73,EF!$D$84:$D$99,0))*INDEX(EF!$H$100:$H$115,MATCH(Emissions!$D73,EF!$D$100:$D$115,0))*INDEX(EF!$H$132:$H$147,MATCH(Emissions!$D73,EF!$D$132:$D$147,0))*kgtoGg</f>
        <v>0.16072041934558223</v>
      </c>
      <c r="BN73" s="22">
        <f>INDEX('Activity data'!BN$24:BN$39,MATCH(Emissions!$D73,'Activity data'!$D$24:$D$39,0))*INDEX(EF!$H$84:$H$99,MATCH(Emissions!$D73,EF!$D$84:$D$99,0))*INDEX(EF!$H$100:$H$115,MATCH(Emissions!$D73,EF!$D$100:$D$115,0))*INDEX(EF!$H$132:$H$147,MATCH(Emissions!$D73,EF!$D$132:$D$147,0))*kgtoGg</f>
        <v>0.15971487232819448</v>
      </c>
      <c r="BO73" s="22">
        <f>INDEX('Activity data'!BO$24:BO$39,MATCH(Emissions!$D73,'Activity data'!$D$24:$D$39,0))*INDEX(EF!$H$84:$H$99,MATCH(Emissions!$D73,EF!$D$84:$D$99,0))*INDEX(EF!$H$100:$H$115,MATCH(Emissions!$D73,EF!$D$100:$D$115,0))*INDEX(EF!$H$132:$H$147,MATCH(Emissions!$D73,EF!$D$132:$D$147,0))*kgtoGg</f>
        <v>0.15870932531080675</v>
      </c>
      <c r="BP73" s="22">
        <f>INDEX('Activity data'!BP$24:BP$39,MATCH(Emissions!$D73,'Activity data'!$D$24:$D$39,0))*INDEX(EF!$H$84:$H$99,MATCH(Emissions!$D73,EF!$D$84:$D$99,0))*INDEX(EF!$H$100:$H$115,MATCH(Emissions!$D73,EF!$D$100:$D$115,0))*INDEX(EF!$H$132:$H$147,MATCH(Emissions!$D73,EF!$D$132:$D$147,0))*kgtoGg</f>
        <v>0.15770377829341903</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0.1586175528654323</v>
      </c>
      <c r="AL74" s="22">
        <f>INDEX('Activity data'!AL$24:AL$39,MATCH(Emissions!$D74,'Activity data'!$D$24:$D$39,0))*INDEX(EF!$H$84:$H$99,MATCH(Emissions!$D74,EF!$D$84:$D$99,0))*INDEX(EF!$H$100:$H$115,MATCH(Emissions!$D74,EF!$D$100:$D$115,0))*INDEX(EF!$H$132:$H$147,MATCH(Emissions!$D74,EF!$D$132:$D$147,0))*kgtoGg</f>
        <v>0.15838045388957778</v>
      </c>
      <c r="AM74" s="22">
        <f>INDEX('Activity data'!AM$24:AM$39,MATCH(Emissions!$D74,'Activity data'!$D$24:$D$39,0))*INDEX(EF!$H$84:$H$99,MATCH(Emissions!$D74,EF!$D$84:$D$99,0))*INDEX(EF!$H$100:$H$115,MATCH(Emissions!$D74,EF!$D$100:$D$115,0))*INDEX(EF!$H$132:$H$147,MATCH(Emissions!$D74,EF!$D$132:$D$147,0))*kgtoGg</f>
        <v>0.15814335491372333</v>
      </c>
      <c r="AN74" s="22">
        <f>INDEX('Activity data'!AN$24:AN$39,MATCH(Emissions!$D74,'Activity data'!$D$24:$D$39,0))*INDEX(EF!$H$84:$H$99,MATCH(Emissions!$D74,EF!$D$84:$D$99,0))*INDEX(EF!$H$100:$H$115,MATCH(Emissions!$D74,EF!$D$100:$D$115,0))*INDEX(EF!$H$132:$H$147,MATCH(Emissions!$D74,EF!$D$132:$D$147,0))*kgtoGg</f>
        <v>0.15790625593786883</v>
      </c>
      <c r="AO74" s="22">
        <f>INDEX('Activity data'!AO$24:AO$39,MATCH(Emissions!$D74,'Activity data'!$D$24:$D$39,0))*INDEX(EF!$H$84:$H$99,MATCH(Emissions!$D74,EF!$D$84:$D$99,0))*INDEX(EF!$H$100:$H$115,MATCH(Emissions!$D74,EF!$D$100:$D$115,0))*INDEX(EF!$H$132:$H$147,MATCH(Emissions!$D74,EF!$D$132:$D$147,0))*kgtoGg</f>
        <v>0.15766915696201436</v>
      </c>
      <c r="AP74" s="22">
        <f>INDEX('Activity data'!AP$24:AP$39,MATCH(Emissions!$D74,'Activity data'!$D$24:$D$39,0))*INDEX(EF!$H$84:$H$99,MATCH(Emissions!$D74,EF!$D$84:$D$99,0))*INDEX(EF!$H$100:$H$115,MATCH(Emissions!$D74,EF!$D$100:$D$115,0))*INDEX(EF!$H$132:$H$147,MATCH(Emissions!$D74,EF!$D$132:$D$147,0))*kgtoGg</f>
        <v>0.15743205798615983</v>
      </c>
      <c r="AQ74" s="22">
        <f>INDEX('Activity data'!AQ$24:AQ$39,MATCH(Emissions!$D74,'Activity data'!$D$24:$D$39,0))*INDEX(EF!$H$84:$H$99,MATCH(Emissions!$D74,EF!$D$84:$D$99,0))*INDEX(EF!$H$100:$H$115,MATCH(Emissions!$D74,EF!$D$100:$D$115,0))*INDEX(EF!$H$132:$H$147,MATCH(Emissions!$D74,EF!$D$132:$D$147,0))*kgtoGg</f>
        <v>0.15719495901030536</v>
      </c>
      <c r="AR74" s="22">
        <f>INDEX('Activity data'!AR$24:AR$39,MATCH(Emissions!$D74,'Activity data'!$D$24:$D$39,0))*INDEX(EF!$H$84:$H$99,MATCH(Emissions!$D74,EF!$D$84:$D$99,0))*INDEX(EF!$H$100:$H$115,MATCH(Emissions!$D74,EF!$D$100:$D$115,0))*INDEX(EF!$H$132:$H$147,MATCH(Emissions!$D74,EF!$D$132:$D$147,0))*kgtoGg</f>
        <v>0.15695786003445089</v>
      </c>
      <c r="AS74" s="22">
        <f>INDEX('Activity data'!AS$24:AS$39,MATCH(Emissions!$D74,'Activity data'!$D$24:$D$39,0))*INDEX(EF!$H$84:$H$99,MATCH(Emissions!$D74,EF!$D$84:$D$99,0))*INDEX(EF!$H$100:$H$115,MATCH(Emissions!$D74,EF!$D$100:$D$115,0))*INDEX(EF!$H$132:$H$147,MATCH(Emissions!$D74,EF!$D$132:$D$147,0))*kgtoGg</f>
        <v>0.15672076105859642</v>
      </c>
      <c r="AT74" s="22">
        <f>INDEX('Activity data'!AT$24:AT$39,MATCH(Emissions!$D74,'Activity data'!$D$24:$D$39,0))*INDEX(EF!$H$84:$H$99,MATCH(Emissions!$D74,EF!$D$84:$D$99,0))*INDEX(EF!$H$100:$H$115,MATCH(Emissions!$D74,EF!$D$100:$D$115,0))*INDEX(EF!$H$132:$H$147,MATCH(Emissions!$D74,EF!$D$132:$D$147,0))*kgtoGg</f>
        <v>0.15648366208274192</v>
      </c>
      <c r="AU74" s="22">
        <f>INDEX('Activity data'!AU$24:AU$39,MATCH(Emissions!$D74,'Activity data'!$D$24:$D$39,0))*INDEX(EF!$H$84:$H$99,MATCH(Emissions!$D74,EF!$D$84:$D$99,0))*INDEX(EF!$H$100:$H$115,MATCH(Emissions!$D74,EF!$D$100:$D$115,0))*INDEX(EF!$H$132:$H$147,MATCH(Emissions!$D74,EF!$D$132:$D$147,0))*kgtoGg</f>
        <v>0.15624656310688745</v>
      </c>
      <c r="AV74" s="22">
        <f>INDEX('Activity data'!AV$24:AV$39,MATCH(Emissions!$D74,'Activity data'!$D$24:$D$39,0))*INDEX(EF!$H$84:$H$99,MATCH(Emissions!$D74,EF!$D$84:$D$99,0))*INDEX(EF!$H$100:$H$115,MATCH(Emissions!$D74,EF!$D$100:$D$115,0))*INDEX(EF!$H$132:$H$147,MATCH(Emissions!$D74,EF!$D$132:$D$147,0))*kgtoGg</f>
        <v>0.15600946413103295</v>
      </c>
      <c r="AW74" s="22">
        <f>INDEX('Activity data'!AW$24:AW$39,MATCH(Emissions!$D74,'Activity data'!$D$24:$D$39,0))*INDEX(EF!$H$84:$H$99,MATCH(Emissions!$D74,EF!$D$84:$D$99,0))*INDEX(EF!$H$100:$H$115,MATCH(Emissions!$D74,EF!$D$100:$D$115,0))*INDEX(EF!$H$132:$H$147,MATCH(Emissions!$D74,EF!$D$132:$D$147,0))*kgtoGg</f>
        <v>0.15577236515517848</v>
      </c>
      <c r="AX74" s="22">
        <f>INDEX('Activity data'!AX$24:AX$39,MATCH(Emissions!$D74,'Activity data'!$D$24:$D$39,0))*INDEX(EF!$H$84:$H$99,MATCH(Emissions!$D74,EF!$D$84:$D$99,0))*INDEX(EF!$H$100:$H$115,MATCH(Emissions!$D74,EF!$D$100:$D$115,0))*INDEX(EF!$H$132:$H$147,MATCH(Emissions!$D74,EF!$D$132:$D$147,0))*kgtoGg</f>
        <v>0.15553526617932401</v>
      </c>
      <c r="AY74" s="22">
        <f>INDEX('Activity data'!AY$24:AY$39,MATCH(Emissions!$D74,'Activity data'!$D$24:$D$39,0))*INDEX(EF!$H$84:$H$99,MATCH(Emissions!$D74,EF!$D$84:$D$99,0))*INDEX(EF!$H$100:$H$115,MATCH(Emissions!$D74,EF!$D$100:$D$115,0))*INDEX(EF!$H$132:$H$147,MATCH(Emissions!$D74,EF!$D$132:$D$147,0))*kgtoGg</f>
        <v>0.15529816720346951</v>
      </c>
      <c r="AZ74" s="22">
        <f>INDEX('Activity data'!AZ$24:AZ$39,MATCH(Emissions!$D74,'Activity data'!$D$24:$D$39,0))*INDEX(EF!$H$84:$H$99,MATCH(Emissions!$D74,EF!$D$84:$D$99,0))*INDEX(EF!$H$100:$H$115,MATCH(Emissions!$D74,EF!$D$100:$D$115,0))*INDEX(EF!$H$132:$H$147,MATCH(Emissions!$D74,EF!$D$132:$D$147,0))*kgtoGg</f>
        <v>0.15506106822761503</v>
      </c>
      <c r="BA74" s="22">
        <f>INDEX('Activity data'!BA$24:BA$39,MATCH(Emissions!$D74,'Activity data'!$D$24:$D$39,0))*INDEX(EF!$H$84:$H$99,MATCH(Emissions!$D74,EF!$D$84:$D$99,0))*INDEX(EF!$H$100:$H$115,MATCH(Emissions!$D74,EF!$D$100:$D$115,0))*INDEX(EF!$H$132:$H$147,MATCH(Emissions!$D74,EF!$D$132:$D$147,0))*kgtoGg</f>
        <v>0.15482396925176051</v>
      </c>
      <c r="BB74" s="22">
        <f>INDEX('Activity data'!BB$24:BB$39,MATCH(Emissions!$D74,'Activity data'!$D$24:$D$39,0))*INDEX(EF!$H$84:$H$99,MATCH(Emissions!$D74,EF!$D$84:$D$99,0))*INDEX(EF!$H$100:$H$115,MATCH(Emissions!$D74,EF!$D$100:$D$115,0))*INDEX(EF!$H$132:$H$147,MATCH(Emissions!$D74,EF!$D$132:$D$147,0))*kgtoGg</f>
        <v>0.15458687027590604</v>
      </c>
      <c r="BC74" s="22">
        <f>INDEX('Activity data'!BC$24:BC$39,MATCH(Emissions!$D74,'Activity data'!$D$24:$D$39,0))*INDEX(EF!$H$84:$H$99,MATCH(Emissions!$D74,EF!$D$84:$D$99,0))*INDEX(EF!$H$100:$H$115,MATCH(Emissions!$D74,EF!$D$100:$D$115,0))*INDEX(EF!$H$132:$H$147,MATCH(Emissions!$D74,EF!$D$132:$D$147,0))*kgtoGg</f>
        <v>0.15434977130005156</v>
      </c>
      <c r="BD74" s="22">
        <f>INDEX('Activity data'!BD$24:BD$39,MATCH(Emissions!$D74,'Activity data'!$D$24:$D$39,0))*INDEX(EF!$H$84:$H$99,MATCH(Emissions!$D74,EF!$D$84:$D$99,0))*INDEX(EF!$H$100:$H$115,MATCH(Emissions!$D74,EF!$D$100:$D$115,0))*INDEX(EF!$H$132:$H$147,MATCH(Emissions!$D74,EF!$D$132:$D$147,0))*kgtoGg</f>
        <v>0.15411267232419706</v>
      </c>
      <c r="BE74" s="22">
        <f>INDEX('Activity data'!BE$24:BE$39,MATCH(Emissions!$D74,'Activity data'!$D$24:$D$39,0))*INDEX(EF!$H$84:$H$99,MATCH(Emissions!$D74,EF!$D$84:$D$99,0))*INDEX(EF!$H$100:$H$115,MATCH(Emissions!$D74,EF!$D$100:$D$115,0))*INDEX(EF!$H$132:$H$147,MATCH(Emissions!$D74,EF!$D$132:$D$147,0))*kgtoGg</f>
        <v>0.15387557334834262</v>
      </c>
      <c r="BF74" s="22">
        <f>INDEX('Activity data'!BF$24:BF$39,MATCH(Emissions!$D74,'Activity data'!$D$24:$D$39,0))*INDEX(EF!$H$84:$H$99,MATCH(Emissions!$D74,EF!$D$84:$D$99,0))*INDEX(EF!$H$100:$H$115,MATCH(Emissions!$D74,EF!$D$100:$D$115,0))*INDEX(EF!$H$132:$H$147,MATCH(Emissions!$D74,EF!$D$132:$D$147,0))*kgtoGg</f>
        <v>0.15363847437248812</v>
      </c>
      <c r="BG74" s="22">
        <f>INDEX('Activity data'!BG$24:BG$39,MATCH(Emissions!$D74,'Activity data'!$D$24:$D$39,0))*INDEX(EF!$H$84:$H$99,MATCH(Emissions!$D74,EF!$D$84:$D$99,0))*INDEX(EF!$H$100:$H$115,MATCH(Emissions!$D74,EF!$D$100:$D$115,0))*INDEX(EF!$H$132:$H$147,MATCH(Emissions!$D74,EF!$D$132:$D$147,0))*kgtoGg</f>
        <v>0.15340137539663362</v>
      </c>
      <c r="BH74" s="22">
        <f>INDEX('Activity data'!BH$24:BH$39,MATCH(Emissions!$D74,'Activity data'!$D$24:$D$39,0))*INDEX(EF!$H$84:$H$99,MATCH(Emissions!$D74,EF!$D$84:$D$99,0))*INDEX(EF!$H$100:$H$115,MATCH(Emissions!$D74,EF!$D$100:$D$115,0))*INDEX(EF!$H$132:$H$147,MATCH(Emissions!$D74,EF!$D$132:$D$147,0))*kgtoGg</f>
        <v>0.15316427642077918</v>
      </c>
      <c r="BI74" s="22">
        <f>INDEX('Activity data'!BI$24:BI$39,MATCH(Emissions!$D74,'Activity data'!$D$24:$D$39,0))*INDEX(EF!$H$84:$H$99,MATCH(Emissions!$D74,EF!$D$84:$D$99,0))*INDEX(EF!$H$100:$H$115,MATCH(Emissions!$D74,EF!$D$100:$D$115,0))*INDEX(EF!$H$132:$H$147,MATCH(Emissions!$D74,EF!$D$132:$D$147,0))*kgtoGg</f>
        <v>0.15292717744492468</v>
      </c>
      <c r="BJ74" s="22">
        <f>INDEX('Activity data'!BJ$24:BJ$39,MATCH(Emissions!$D74,'Activity data'!$D$24:$D$39,0))*INDEX(EF!$H$84:$H$99,MATCH(Emissions!$D74,EF!$D$84:$D$99,0))*INDEX(EF!$H$100:$H$115,MATCH(Emissions!$D74,EF!$D$100:$D$115,0))*INDEX(EF!$H$132:$H$147,MATCH(Emissions!$D74,EF!$D$132:$D$147,0))*kgtoGg</f>
        <v>0.15269007846907018</v>
      </c>
      <c r="BK74" s="22">
        <f>INDEX('Activity data'!BK$24:BK$39,MATCH(Emissions!$D74,'Activity data'!$D$24:$D$39,0))*INDEX(EF!$H$84:$H$99,MATCH(Emissions!$D74,EF!$D$84:$D$99,0))*INDEX(EF!$H$100:$H$115,MATCH(Emissions!$D74,EF!$D$100:$D$115,0))*INDEX(EF!$H$132:$H$147,MATCH(Emissions!$D74,EF!$D$132:$D$147,0))*kgtoGg</f>
        <v>0.15245297949321573</v>
      </c>
      <c r="BL74" s="22">
        <f>INDEX('Activity data'!BL$24:BL$39,MATCH(Emissions!$D74,'Activity data'!$D$24:$D$39,0))*INDEX(EF!$H$84:$H$99,MATCH(Emissions!$D74,EF!$D$84:$D$99,0))*INDEX(EF!$H$100:$H$115,MATCH(Emissions!$D74,EF!$D$100:$D$115,0))*INDEX(EF!$H$132:$H$147,MATCH(Emissions!$D74,EF!$D$132:$D$147,0))*kgtoGg</f>
        <v>0.15221588051736124</v>
      </c>
      <c r="BM74" s="22">
        <f>INDEX('Activity data'!BM$24:BM$39,MATCH(Emissions!$D74,'Activity data'!$D$24:$D$39,0))*INDEX(EF!$H$84:$H$99,MATCH(Emissions!$D74,EF!$D$84:$D$99,0))*INDEX(EF!$H$100:$H$115,MATCH(Emissions!$D74,EF!$D$100:$D$115,0))*INDEX(EF!$H$132:$H$147,MATCH(Emissions!$D74,EF!$D$132:$D$147,0))*kgtoGg</f>
        <v>0.15197878154150676</v>
      </c>
      <c r="BN74" s="22">
        <f>INDEX('Activity data'!BN$24:BN$39,MATCH(Emissions!$D74,'Activity data'!$D$24:$D$39,0))*INDEX(EF!$H$84:$H$99,MATCH(Emissions!$D74,EF!$D$84:$D$99,0))*INDEX(EF!$H$100:$H$115,MATCH(Emissions!$D74,EF!$D$100:$D$115,0))*INDEX(EF!$H$132:$H$147,MATCH(Emissions!$D74,EF!$D$132:$D$147,0))*kgtoGg</f>
        <v>0.15174168256565226</v>
      </c>
      <c r="BO74" s="22">
        <f>INDEX('Activity data'!BO$24:BO$39,MATCH(Emissions!$D74,'Activity data'!$D$24:$D$39,0))*INDEX(EF!$H$84:$H$99,MATCH(Emissions!$D74,EF!$D$84:$D$99,0))*INDEX(EF!$H$100:$H$115,MATCH(Emissions!$D74,EF!$D$100:$D$115,0))*INDEX(EF!$H$132:$H$147,MATCH(Emissions!$D74,EF!$D$132:$D$147,0))*kgtoGg</f>
        <v>0.15150458358979779</v>
      </c>
      <c r="BP74" s="22">
        <f>INDEX('Activity data'!BP$24:BP$39,MATCH(Emissions!$D74,'Activity data'!$D$24:$D$39,0))*INDEX(EF!$H$84:$H$99,MATCH(Emissions!$D74,EF!$D$84:$D$99,0))*INDEX(EF!$H$100:$H$115,MATCH(Emissions!$D74,EF!$D$100:$D$115,0))*INDEX(EF!$H$132:$H$147,MATCH(Emissions!$D74,EF!$D$132:$D$147,0))*kgtoGg</f>
        <v>0.15126748461394335</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1.6146734098066089E-2</v>
      </c>
      <c r="AL75" s="22">
        <f>INDEX('Activity data'!AL$24:AL$39,MATCH(Emissions!$D75,'Activity data'!$D$24:$D$39,0))*INDEX(EF!$H$84:$H$99,MATCH(Emissions!$D75,EF!$D$84:$D$99,0))*INDEX(EF!$H$100:$H$115,MATCH(Emissions!$D75,EF!$D$100:$D$115,0))*INDEX(EF!$H$132:$H$147,MATCH(Emissions!$D75,EF!$D$132:$D$147,0))*kgtoGg</f>
        <v>1.6491693261866083E-2</v>
      </c>
      <c r="AM75" s="22">
        <f>INDEX('Activity data'!AM$24:AM$39,MATCH(Emissions!$D75,'Activity data'!$D$24:$D$39,0))*INDEX(EF!$H$84:$H$99,MATCH(Emissions!$D75,EF!$D$84:$D$99,0))*INDEX(EF!$H$100:$H$115,MATCH(Emissions!$D75,EF!$D$100:$D$115,0))*INDEX(EF!$H$132:$H$147,MATCH(Emissions!$D75,EF!$D$132:$D$147,0))*kgtoGg</f>
        <v>1.6836652425666072E-2</v>
      </c>
      <c r="AN75" s="22">
        <f>INDEX('Activity data'!AN$24:AN$39,MATCH(Emissions!$D75,'Activity data'!$D$24:$D$39,0))*INDEX(EF!$H$84:$H$99,MATCH(Emissions!$D75,EF!$D$84:$D$99,0))*INDEX(EF!$H$100:$H$115,MATCH(Emissions!$D75,EF!$D$100:$D$115,0))*INDEX(EF!$H$132:$H$147,MATCH(Emissions!$D75,EF!$D$132:$D$147,0))*kgtoGg</f>
        <v>1.7181611589466062E-2</v>
      </c>
      <c r="AO75" s="22">
        <f>INDEX('Activity data'!AO$24:AO$39,MATCH(Emissions!$D75,'Activity data'!$D$24:$D$39,0))*INDEX(EF!$H$84:$H$99,MATCH(Emissions!$D75,EF!$D$84:$D$99,0))*INDEX(EF!$H$100:$H$115,MATCH(Emissions!$D75,EF!$D$100:$D$115,0))*INDEX(EF!$H$132:$H$147,MATCH(Emissions!$D75,EF!$D$132:$D$147,0))*kgtoGg</f>
        <v>1.7526570753266048E-2</v>
      </c>
      <c r="AP75" s="22">
        <f>INDEX('Activity data'!AP$24:AP$39,MATCH(Emissions!$D75,'Activity data'!$D$24:$D$39,0))*INDEX(EF!$H$84:$H$99,MATCH(Emissions!$D75,EF!$D$84:$D$99,0))*INDEX(EF!$H$100:$H$115,MATCH(Emissions!$D75,EF!$D$100:$D$115,0))*INDEX(EF!$H$132:$H$147,MATCH(Emissions!$D75,EF!$D$132:$D$147,0))*kgtoGg</f>
        <v>1.7871529917066042E-2</v>
      </c>
      <c r="AQ75" s="22">
        <f>INDEX('Activity data'!AQ$24:AQ$39,MATCH(Emissions!$D75,'Activity data'!$D$24:$D$39,0))*INDEX(EF!$H$84:$H$99,MATCH(Emissions!$D75,EF!$D$84:$D$99,0))*INDEX(EF!$H$100:$H$115,MATCH(Emissions!$D75,EF!$D$100:$D$115,0))*INDEX(EF!$H$132:$H$147,MATCH(Emissions!$D75,EF!$D$132:$D$147,0))*kgtoGg</f>
        <v>1.8216489080866035E-2</v>
      </c>
      <c r="AR75" s="22">
        <f>INDEX('Activity data'!AR$24:AR$39,MATCH(Emissions!$D75,'Activity data'!$D$24:$D$39,0))*INDEX(EF!$H$84:$H$99,MATCH(Emissions!$D75,EF!$D$84:$D$99,0))*INDEX(EF!$H$100:$H$115,MATCH(Emissions!$D75,EF!$D$100:$D$115,0))*INDEX(EF!$H$132:$H$147,MATCH(Emissions!$D75,EF!$D$132:$D$147,0))*kgtoGg</f>
        <v>1.8561448244666025E-2</v>
      </c>
      <c r="AS75" s="22">
        <f>INDEX('Activity data'!AS$24:AS$39,MATCH(Emissions!$D75,'Activity data'!$D$24:$D$39,0))*INDEX(EF!$H$84:$H$99,MATCH(Emissions!$D75,EF!$D$84:$D$99,0))*INDEX(EF!$H$100:$H$115,MATCH(Emissions!$D75,EF!$D$100:$D$115,0))*INDEX(EF!$H$132:$H$147,MATCH(Emissions!$D75,EF!$D$132:$D$147,0))*kgtoGg</f>
        <v>1.8906407408466011E-2</v>
      </c>
      <c r="AT75" s="22">
        <f>INDEX('Activity data'!AT$24:AT$39,MATCH(Emissions!$D75,'Activity data'!$D$24:$D$39,0))*INDEX(EF!$H$84:$H$99,MATCH(Emissions!$D75,EF!$D$84:$D$99,0))*INDEX(EF!$H$100:$H$115,MATCH(Emissions!$D75,EF!$D$100:$D$115,0))*INDEX(EF!$H$132:$H$147,MATCH(Emissions!$D75,EF!$D$132:$D$147,0))*kgtoGg</f>
        <v>1.9251366572266011E-2</v>
      </c>
      <c r="AU75" s="22">
        <f>INDEX('Activity data'!AU$24:AU$39,MATCH(Emissions!$D75,'Activity data'!$D$24:$D$39,0))*INDEX(EF!$H$84:$H$99,MATCH(Emissions!$D75,EF!$D$84:$D$99,0))*INDEX(EF!$H$100:$H$115,MATCH(Emissions!$D75,EF!$D$100:$D$115,0))*INDEX(EF!$H$132:$H$147,MATCH(Emissions!$D75,EF!$D$132:$D$147,0))*kgtoGg</f>
        <v>1.9596325736065998E-2</v>
      </c>
      <c r="AV75" s="22">
        <f>INDEX('Activity data'!AV$24:AV$39,MATCH(Emissions!$D75,'Activity data'!$D$24:$D$39,0))*INDEX(EF!$H$84:$H$99,MATCH(Emissions!$D75,EF!$D$84:$D$99,0))*INDEX(EF!$H$100:$H$115,MATCH(Emissions!$D75,EF!$D$100:$D$115,0))*INDEX(EF!$H$132:$H$147,MATCH(Emissions!$D75,EF!$D$132:$D$147,0))*kgtoGg</f>
        <v>1.9941284899865994E-2</v>
      </c>
      <c r="AW75" s="22">
        <f>INDEX('Activity data'!AW$24:AW$39,MATCH(Emissions!$D75,'Activity data'!$D$24:$D$39,0))*INDEX(EF!$H$84:$H$99,MATCH(Emissions!$D75,EF!$D$84:$D$99,0))*INDEX(EF!$H$100:$H$115,MATCH(Emissions!$D75,EF!$D$100:$D$115,0))*INDEX(EF!$H$132:$H$147,MATCH(Emissions!$D75,EF!$D$132:$D$147,0))*kgtoGg</f>
        <v>2.0286244063665981E-2</v>
      </c>
      <c r="AX75" s="22">
        <f>INDEX('Activity data'!AX$24:AX$39,MATCH(Emissions!$D75,'Activity data'!$D$24:$D$39,0))*INDEX(EF!$H$84:$H$99,MATCH(Emissions!$D75,EF!$D$84:$D$99,0))*INDEX(EF!$H$100:$H$115,MATCH(Emissions!$D75,EF!$D$100:$D$115,0))*INDEX(EF!$H$132:$H$147,MATCH(Emissions!$D75,EF!$D$132:$D$147,0))*kgtoGg</f>
        <v>2.0631203227465963E-2</v>
      </c>
      <c r="AY75" s="22">
        <f>INDEX('Activity data'!AY$24:AY$39,MATCH(Emissions!$D75,'Activity data'!$D$24:$D$39,0))*INDEX(EF!$H$84:$H$99,MATCH(Emissions!$D75,EF!$D$84:$D$99,0))*INDEX(EF!$H$100:$H$115,MATCH(Emissions!$D75,EF!$D$100:$D$115,0))*INDEX(EF!$H$132:$H$147,MATCH(Emissions!$D75,EF!$D$132:$D$147,0))*kgtoGg</f>
        <v>2.0976162391265957E-2</v>
      </c>
      <c r="AZ75" s="22">
        <f>INDEX('Activity data'!AZ$24:AZ$39,MATCH(Emissions!$D75,'Activity data'!$D$24:$D$39,0))*INDEX(EF!$H$84:$H$99,MATCH(Emissions!$D75,EF!$D$84:$D$99,0))*INDEX(EF!$H$100:$H$115,MATCH(Emissions!$D75,EF!$D$100:$D$115,0))*INDEX(EF!$H$132:$H$147,MATCH(Emissions!$D75,EF!$D$132:$D$147,0))*kgtoGg</f>
        <v>2.1321121555065947E-2</v>
      </c>
      <c r="BA75" s="22">
        <f>INDEX('Activity data'!BA$24:BA$39,MATCH(Emissions!$D75,'Activity data'!$D$24:$D$39,0))*INDEX(EF!$H$84:$H$99,MATCH(Emissions!$D75,EF!$D$84:$D$99,0))*INDEX(EF!$H$100:$H$115,MATCH(Emissions!$D75,EF!$D$100:$D$115,0))*INDEX(EF!$H$132:$H$147,MATCH(Emissions!$D75,EF!$D$132:$D$147,0))*kgtoGg</f>
        <v>2.166608071886594E-2</v>
      </c>
      <c r="BB75" s="22">
        <f>INDEX('Activity data'!BB$24:BB$39,MATCH(Emissions!$D75,'Activity data'!$D$24:$D$39,0))*INDEX(EF!$H$84:$H$99,MATCH(Emissions!$D75,EF!$D$84:$D$99,0))*INDEX(EF!$H$100:$H$115,MATCH(Emissions!$D75,EF!$D$100:$D$115,0))*INDEX(EF!$H$132:$H$147,MATCH(Emissions!$D75,EF!$D$132:$D$147,0))*kgtoGg</f>
        <v>2.2011039882665936E-2</v>
      </c>
      <c r="BC75" s="22">
        <f>INDEX('Activity data'!BC$24:BC$39,MATCH(Emissions!$D75,'Activity data'!$D$24:$D$39,0))*INDEX(EF!$H$84:$H$99,MATCH(Emissions!$D75,EF!$D$84:$D$99,0))*INDEX(EF!$H$100:$H$115,MATCH(Emissions!$D75,EF!$D$100:$D$115,0))*INDEX(EF!$H$132:$H$147,MATCH(Emissions!$D75,EF!$D$132:$D$147,0))*kgtoGg</f>
        <v>2.2355999046465923E-2</v>
      </c>
      <c r="BD75" s="22">
        <f>INDEX('Activity data'!BD$24:BD$39,MATCH(Emissions!$D75,'Activity data'!$D$24:$D$39,0))*INDEX(EF!$H$84:$H$99,MATCH(Emissions!$D75,EF!$D$84:$D$99,0))*INDEX(EF!$H$100:$H$115,MATCH(Emissions!$D75,EF!$D$100:$D$115,0))*INDEX(EF!$H$132:$H$147,MATCH(Emissions!$D75,EF!$D$132:$D$147,0))*kgtoGg</f>
        <v>2.2700958210265909E-2</v>
      </c>
      <c r="BE75" s="22">
        <f>INDEX('Activity data'!BE$24:BE$39,MATCH(Emissions!$D75,'Activity data'!$D$24:$D$39,0))*INDEX(EF!$H$84:$H$99,MATCH(Emissions!$D75,EF!$D$84:$D$99,0))*INDEX(EF!$H$100:$H$115,MATCH(Emissions!$D75,EF!$D$100:$D$115,0))*INDEX(EF!$H$132:$H$147,MATCH(Emissions!$D75,EF!$D$132:$D$147,0))*kgtoGg</f>
        <v>2.3045917374065913E-2</v>
      </c>
      <c r="BF75" s="22">
        <f>INDEX('Activity data'!BF$24:BF$39,MATCH(Emissions!$D75,'Activity data'!$D$24:$D$39,0))*INDEX(EF!$H$84:$H$99,MATCH(Emissions!$D75,EF!$D$84:$D$99,0))*INDEX(EF!$H$100:$H$115,MATCH(Emissions!$D75,EF!$D$100:$D$115,0))*INDEX(EF!$H$132:$H$147,MATCH(Emissions!$D75,EF!$D$132:$D$147,0))*kgtoGg</f>
        <v>2.3390876537865896E-2</v>
      </c>
      <c r="BG75" s="22">
        <f>INDEX('Activity data'!BG$24:BG$39,MATCH(Emissions!$D75,'Activity data'!$D$24:$D$39,0))*INDEX(EF!$H$84:$H$99,MATCH(Emissions!$D75,EF!$D$84:$D$99,0))*INDEX(EF!$H$100:$H$115,MATCH(Emissions!$D75,EF!$D$100:$D$115,0))*INDEX(EF!$H$132:$H$147,MATCH(Emissions!$D75,EF!$D$132:$D$147,0))*kgtoGg</f>
        <v>2.3735835701665882E-2</v>
      </c>
      <c r="BH75" s="22">
        <f>INDEX('Activity data'!BH$24:BH$39,MATCH(Emissions!$D75,'Activity data'!$D$24:$D$39,0))*INDEX(EF!$H$84:$H$99,MATCH(Emissions!$D75,EF!$D$84:$D$99,0))*INDEX(EF!$H$100:$H$115,MATCH(Emissions!$D75,EF!$D$100:$D$115,0))*INDEX(EF!$H$132:$H$147,MATCH(Emissions!$D75,EF!$D$132:$D$147,0))*kgtoGg</f>
        <v>2.4080794865465872E-2</v>
      </c>
      <c r="BI75" s="22">
        <f>INDEX('Activity data'!BI$24:BI$39,MATCH(Emissions!$D75,'Activity data'!$D$24:$D$39,0))*INDEX(EF!$H$84:$H$99,MATCH(Emissions!$D75,EF!$D$84:$D$99,0))*INDEX(EF!$H$100:$H$115,MATCH(Emissions!$D75,EF!$D$100:$D$115,0))*INDEX(EF!$H$132:$H$147,MATCH(Emissions!$D75,EF!$D$132:$D$147,0))*kgtoGg</f>
        <v>2.4425754029265865E-2</v>
      </c>
      <c r="BJ75" s="22">
        <f>INDEX('Activity data'!BJ$24:BJ$39,MATCH(Emissions!$D75,'Activity data'!$D$24:$D$39,0))*INDEX(EF!$H$84:$H$99,MATCH(Emissions!$D75,EF!$D$84:$D$99,0))*INDEX(EF!$H$100:$H$115,MATCH(Emissions!$D75,EF!$D$100:$D$115,0))*INDEX(EF!$H$132:$H$147,MATCH(Emissions!$D75,EF!$D$132:$D$147,0))*kgtoGg</f>
        <v>2.4770713193065855E-2</v>
      </c>
      <c r="BK75" s="22">
        <f>INDEX('Activity data'!BK$24:BK$39,MATCH(Emissions!$D75,'Activity data'!$D$24:$D$39,0))*INDEX(EF!$H$84:$H$99,MATCH(Emissions!$D75,EF!$D$84:$D$99,0))*INDEX(EF!$H$100:$H$115,MATCH(Emissions!$D75,EF!$D$100:$D$115,0))*INDEX(EF!$H$132:$H$147,MATCH(Emissions!$D75,EF!$D$132:$D$147,0))*kgtoGg</f>
        <v>2.5115672356865848E-2</v>
      </c>
      <c r="BL75" s="22">
        <f>INDEX('Activity data'!BL$24:BL$39,MATCH(Emissions!$D75,'Activity data'!$D$24:$D$39,0))*INDEX(EF!$H$84:$H$99,MATCH(Emissions!$D75,EF!$D$84:$D$99,0))*INDEX(EF!$H$100:$H$115,MATCH(Emissions!$D75,EF!$D$100:$D$115,0))*INDEX(EF!$H$132:$H$147,MATCH(Emissions!$D75,EF!$D$132:$D$147,0))*kgtoGg</f>
        <v>2.5460631520665834E-2</v>
      </c>
      <c r="BM75" s="22">
        <f>INDEX('Activity data'!BM$24:BM$39,MATCH(Emissions!$D75,'Activity data'!$D$24:$D$39,0))*INDEX(EF!$H$84:$H$99,MATCH(Emissions!$D75,EF!$D$84:$D$99,0))*INDEX(EF!$H$100:$H$115,MATCH(Emissions!$D75,EF!$D$100:$D$115,0))*INDEX(EF!$H$132:$H$147,MATCH(Emissions!$D75,EF!$D$132:$D$147,0))*kgtoGg</f>
        <v>2.5805590684465831E-2</v>
      </c>
      <c r="BN75" s="22">
        <f>INDEX('Activity data'!BN$24:BN$39,MATCH(Emissions!$D75,'Activity data'!$D$24:$D$39,0))*INDEX(EF!$H$84:$H$99,MATCH(Emissions!$D75,EF!$D$84:$D$99,0))*INDEX(EF!$H$100:$H$115,MATCH(Emissions!$D75,EF!$D$100:$D$115,0))*INDEX(EF!$H$132:$H$147,MATCH(Emissions!$D75,EF!$D$132:$D$147,0))*kgtoGg</f>
        <v>2.6150549848265814E-2</v>
      </c>
      <c r="BO75" s="22">
        <f>INDEX('Activity data'!BO$24:BO$39,MATCH(Emissions!$D75,'Activity data'!$D$24:$D$39,0))*INDEX(EF!$H$84:$H$99,MATCH(Emissions!$D75,EF!$D$84:$D$99,0))*INDEX(EF!$H$100:$H$115,MATCH(Emissions!$D75,EF!$D$100:$D$115,0))*INDEX(EF!$H$132:$H$147,MATCH(Emissions!$D75,EF!$D$132:$D$147,0))*kgtoGg</f>
        <v>2.6495509012065807E-2</v>
      </c>
      <c r="BP75" s="22">
        <f>INDEX('Activity data'!BP$24:BP$39,MATCH(Emissions!$D75,'Activity data'!$D$24:$D$39,0))*INDEX(EF!$H$84:$H$99,MATCH(Emissions!$D75,EF!$D$84:$D$99,0))*INDEX(EF!$H$100:$H$115,MATCH(Emissions!$D75,EF!$D$100:$D$115,0))*INDEX(EF!$H$132:$H$147,MATCH(Emissions!$D75,EF!$D$132:$D$147,0))*kgtoGg</f>
        <v>2.68404681758658E-2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1.6708472901916249E-3</v>
      </c>
      <c r="AL76" s="22">
        <f>INDEX('Activity data'!AL$24:AL$39,MATCH(Emissions!$D76,'Activity data'!$D$24:$D$39,0))*INDEX(EF!$H$84:$H$99,MATCH(Emissions!$D76,EF!$D$84:$D$99,0))*INDEX(EF!$H$100:$H$115,MATCH(Emissions!$D76,EF!$D$100:$D$115,0))*INDEX(EF!$H$132:$H$147,MATCH(Emissions!$D76,EF!$D$132:$D$147,0))*kgtoGg</f>
        <v>1.6789566813033305E-3</v>
      </c>
      <c r="AM76" s="22">
        <f>INDEX('Activity data'!AM$24:AM$39,MATCH(Emissions!$D76,'Activity data'!$D$24:$D$39,0))*INDEX(EF!$H$84:$H$99,MATCH(Emissions!$D76,EF!$D$84:$D$99,0))*INDEX(EF!$H$100:$H$115,MATCH(Emissions!$D76,EF!$D$100:$D$115,0))*INDEX(EF!$H$132:$H$147,MATCH(Emissions!$D76,EF!$D$132:$D$147,0))*kgtoGg</f>
        <v>1.6870660724150363E-3</v>
      </c>
      <c r="AN76" s="22">
        <f>INDEX('Activity data'!AN$24:AN$39,MATCH(Emissions!$D76,'Activity data'!$D$24:$D$39,0))*INDEX(EF!$H$84:$H$99,MATCH(Emissions!$D76,EF!$D$84:$D$99,0))*INDEX(EF!$H$100:$H$115,MATCH(Emissions!$D76,EF!$D$100:$D$115,0))*INDEX(EF!$H$132:$H$147,MATCH(Emissions!$D76,EF!$D$132:$D$147,0))*kgtoGg</f>
        <v>1.6951754635267421E-3</v>
      </c>
      <c r="AO76" s="22">
        <f>INDEX('Activity data'!AO$24:AO$39,MATCH(Emissions!$D76,'Activity data'!$D$24:$D$39,0))*INDEX(EF!$H$84:$H$99,MATCH(Emissions!$D76,EF!$D$84:$D$99,0))*INDEX(EF!$H$100:$H$115,MATCH(Emissions!$D76,EF!$D$100:$D$115,0))*INDEX(EF!$H$132:$H$147,MATCH(Emissions!$D76,EF!$D$132:$D$147,0))*kgtoGg</f>
        <v>1.7032848546384479E-3</v>
      </c>
      <c r="AP76" s="22">
        <f>INDEX('Activity data'!AP$24:AP$39,MATCH(Emissions!$D76,'Activity data'!$D$24:$D$39,0))*INDEX(EF!$H$84:$H$99,MATCH(Emissions!$D76,EF!$D$84:$D$99,0))*INDEX(EF!$H$100:$H$115,MATCH(Emissions!$D76,EF!$D$100:$D$115,0))*INDEX(EF!$H$132:$H$147,MATCH(Emissions!$D76,EF!$D$132:$D$147,0))*kgtoGg</f>
        <v>1.7113942457501539E-3</v>
      </c>
      <c r="AQ76" s="22">
        <f>INDEX('Activity data'!AQ$24:AQ$39,MATCH(Emissions!$D76,'Activity data'!$D$24:$D$39,0))*INDEX(EF!$H$84:$H$99,MATCH(Emissions!$D76,EF!$D$84:$D$99,0))*INDEX(EF!$H$100:$H$115,MATCH(Emissions!$D76,EF!$D$100:$D$115,0))*INDEX(EF!$H$132:$H$147,MATCH(Emissions!$D76,EF!$D$132:$D$147,0))*kgtoGg</f>
        <v>1.7195036368618597E-3</v>
      </c>
      <c r="AR76" s="22">
        <f>INDEX('Activity data'!AR$24:AR$39,MATCH(Emissions!$D76,'Activity data'!$D$24:$D$39,0))*INDEX(EF!$H$84:$H$99,MATCH(Emissions!$D76,EF!$D$84:$D$99,0))*INDEX(EF!$H$100:$H$115,MATCH(Emissions!$D76,EF!$D$100:$D$115,0))*INDEX(EF!$H$132:$H$147,MATCH(Emissions!$D76,EF!$D$132:$D$147,0))*kgtoGg</f>
        <v>1.7276130279735658E-3</v>
      </c>
      <c r="AS76" s="22">
        <f>INDEX('Activity data'!AS$24:AS$39,MATCH(Emissions!$D76,'Activity data'!$D$24:$D$39,0))*INDEX(EF!$H$84:$H$99,MATCH(Emissions!$D76,EF!$D$84:$D$99,0))*INDEX(EF!$H$100:$H$115,MATCH(Emissions!$D76,EF!$D$100:$D$115,0))*INDEX(EF!$H$132:$H$147,MATCH(Emissions!$D76,EF!$D$132:$D$147,0))*kgtoGg</f>
        <v>1.7357224190852713E-3</v>
      </c>
      <c r="AT76" s="22">
        <f>INDEX('Activity data'!AT$24:AT$39,MATCH(Emissions!$D76,'Activity data'!$D$24:$D$39,0))*INDEX(EF!$H$84:$H$99,MATCH(Emissions!$D76,EF!$D$84:$D$99,0))*INDEX(EF!$H$100:$H$115,MATCH(Emissions!$D76,EF!$D$100:$D$115,0))*INDEX(EF!$H$132:$H$147,MATCH(Emissions!$D76,EF!$D$132:$D$147,0))*kgtoGg</f>
        <v>1.7438318101969772E-3</v>
      </c>
      <c r="AU76" s="22">
        <f>INDEX('Activity data'!AU$24:AU$39,MATCH(Emissions!$D76,'Activity data'!$D$24:$D$39,0))*INDEX(EF!$H$84:$H$99,MATCH(Emissions!$D76,EF!$D$84:$D$99,0))*INDEX(EF!$H$100:$H$115,MATCH(Emissions!$D76,EF!$D$100:$D$115,0))*INDEX(EF!$H$132:$H$147,MATCH(Emissions!$D76,EF!$D$132:$D$147,0))*kgtoGg</f>
        <v>1.751941201308683E-3</v>
      </c>
      <c r="AV76" s="22">
        <f>INDEX('Activity data'!AV$24:AV$39,MATCH(Emissions!$D76,'Activity data'!$D$24:$D$39,0))*INDEX(EF!$H$84:$H$99,MATCH(Emissions!$D76,EF!$D$84:$D$99,0))*INDEX(EF!$H$100:$H$115,MATCH(Emissions!$D76,EF!$D$100:$D$115,0))*INDEX(EF!$H$132:$H$147,MATCH(Emissions!$D76,EF!$D$132:$D$147,0))*kgtoGg</f>
        <v>1.760050592420389E-3</v>
      </c>
      <c r="AW76" s="22">
        <f>INDEX('Activity data'!AW$24:AW$39,MATCH(Emissions!$D76,'Activity data'!$D$24:$D$39,0))*INDEX(EF!$H$84:$H$99,MATCH(Emissions!$D76,EF!$D$84:$D$99,0))*INDEX(EF!$H$100:$H$115,MATCH(Emissions!$D76,EF!$D$100:$D$115,0))*INDEX(EF!$H$132:$H$147,MATCH(Emissions!$D76,EF!$D$132:$D$147,0))*kgtoGg</f>
        <v>1.7681599835320941E-3</v>
      </c>
      <c r="AX76" s="22">
        <f>INDEX('Activity data'!AX$24:AX$39,MATCH(Emissions!$D76,'Activity data'!$D$24:$D$39,0))*INDEX(EF!$H$84:$H$99,MATCH(Emissions!$D76,EF!$D$84:$D$99,0))*INDEX(EF!$H$100:$H$115,MATCH(Emissions!$D76,EF!$D$100:$D$115,0))*INDEX(EF!$H$132:$H$147,MATCH(Emissions!$D76,EF!$D$132:$D$147,0))*kgtoGg</f>
        <v>1.7762693746438002E-3</v>
      </c>
      <c r="AY76" s="22">
        <f>INDEX('Activity data'!AY$24:AY$39,MATCH(Emissions!$D76,'Activity data'!$D$24:$D$39,0))*INDEX(EF!$H$84:$H$99,MATCH(Emissions!$D76,EF!$D$84:$D$99,0))*INDEX(EF!$H$100:$H$115,MATCH(Emissions!$D76,EF!$D$100:$D$115,0))*INDEX(EF!$H$132:$H$147,MATCH(Emissions!$D76,EF!$D$132:$D$147,0))*kgtoGg</f>
        <v>1.7843787657555058E-3</v>
      </c>
      <c r="AZ76" s="22">
        <f>INDEX('Activity data'!AZ$24:AZ$39,MATCH(Emissions!$D76,'Activity data'!$D$24:$D$39,0))*INDEX(EF!$H$84:$H$99,MATCH(Emissions!$D76,EF!$D$84:$D$99,0))*INDEX(EF!$H$100:$H$115,MATCH(Emissions!$D76,EF!$D$100:$D$115,0))*INDEX(EF!$H$132:$H$147,MATCH(Emissions!$D76,EF!$D$132:$D$147,0))*kgtoGg</f>
        <v>1.792488156867212E-3</v>
      </c>
      <c r="BA76" s="22">
        <f>INDEX('Activity data'!BA$24:BA$39,MATCH(Emissions!$D76,'Activity data'!$D$24:$D$39,0))*INDEX(EF!$H$84:$H$99,MATCH(Emissions!$D76,EF!$D$84:$D$99,0))*INDEX(EF!$H$100:$H$115,MATCH(Emissions!$D76,EF!$D$100:$D$115,0))*INDEX(EF!$H$132:$H$147,MATCH(Emissions!$D76,EF!$D$132:$D$147,0))*kgtoGg</f>
        <v>1.8005975479789174E-3</v>
      </c>
      <c r="BB76" s="22">
        <f>INDEX('Activity data'!BB$24:BB$39,MATCH(Emissions!$D76,'Activity data'!$D$24:$D$39,0))*INDEX(EF!$H$84:$H$99,MATCH(Emissions!$D76,EF!$D$84:$D$99,0))*INDEX(EF!$H$100:$H$115,MATCH(Emissions!$D76,EF!$D$100:$D$115,0))*INDEX(EF!$H$132:$H$147,MATCH(Emissions!$D76,EF!$D$132:$D$147,0))*kgtoGg</f>
        <v>1.8087069390906236E-3</v>
      </c>
      <c r="BC76" s="22">
        <f>INDEX('Activity data'!BC$24:BC$39,MATCH(Emissions!$D76,'Activity data'!$D$24:$D$39,0))*INDEX(EF!$H$84:$H$99,MATCH(Emissions!$D76,EF!$D$84:$D$99,0))*INDEX(EF!$H$100:$H$115,MATCH(Emissions!$D76,EF!$D$100:$D$115,0))*INDEX(EF!$H$132:$H$147,MATCH(Emissions!$D76,EF!$D$132:$D$147,0))*kgtoGg</f>
        <v>1.8168163302023292E-3</v>
      </c>
      <c r="BD76" s="22">
        <f>INDEX('Activity data'!BD$24:BD$39,MATCH(Emissions!$D76,'Activity data'!$D$24:$D$39,0))*INDEX(EF!$H$84:$H$99,MATCH(Emissions!$D76,EF!$D$84:$D$99,0))*INDEX(EF!$H$100:$H$115,MATCH(Emissions!$D76,EF!$D$100:$D$115,0))*INDEX(EF!$H$132:$H$147,MATCH(Emissions!$D76,EF!$D$132:$D$147,0))*kgtoGg</f>
        <v>1.8249257213140352E-3</v>
      </c>
      <c r="BE76" s="22">
        <f>INDEX('Activity data'!BE$24:BE$39,MATCH(Emissions!$D76,'Activity data'!$D$24:$D$39,0))*INDEX(EF!$H$84:$H$99,MATCH(Emissions!$D76,EF!$D$84:$D$99,0))*INDEX(EF!$H$100:$H$115,MATCH(Emissions!$D76,EF!$D$100:$D$115,0))*INDEX(EF!$H$132:$H$147,MATCH(Emissions!$D76,EF!$D$132:$D$147,0))*kgtoGg</f>
        <v>1.833035112425741E-3</v>
      </c>
      <c r="BF76" s="22">
        <f>INDEX('Activity data'!BF$24:BF$39,MATCH(Emissions!$D76,'Activity data'!$D$24:$D$39,0))*INDEX(EF!$H$84:$H$99,MATCH(Emissions!$D76,EF!$D$84:$D$99,0))*INDEX(EF!$H$100:$H$115,MATCH(Emissions!$D76,EF!$D$100:$D$115,0))*INDEX(EF!$H$132:$H$147,MATCH(Emissions!$D76,EF!$D$132:$D$147,0))*kgtoGg</f>
        <v>1.8411445035374466E-3</v>
      </c>
      <c r="BG76" s="22">
        <f>INDEX('Activity data'!BG$24:BG$39,MATCH(Emissions!$D76,'Activity data'!$D$24:$D$39,0))*INDEX(EF!$H$84:$H$99,MATCH(Emissions!$D76,EF!$D$84:$D$99,0))*INDEX(EF!$H$100:$H$115,MATCH(Emissions!$D76,EF!$D$100:$D$115,0))*INDEX(EF!$H$132:$H$147,MATCH(Emissions!$D76,EF!$D$132:$D$147,0))*kgtoGg</f>
        <v>1.8492538946491524E-3</v>
      </c>
      <c r="BH76" s="22">
        <f>INDEX('Activity data'!BH$24:BH$39,MATCH(Emissions!$D76,'Activity data'!$D$24:$D$39,0))*INDEX(EF!$H$84:$H$99,MATCH(Emissions!$D76,EF!$D$84:$D$99,0))*INDEX(EF!$H$100:$H$115,MATCH(Emissions!$D76,EF!$D$100:$D$115,0))*INDEX(EF!$H$132:$H$147,MATCH(Emissions!$D76,EF!$D$132:$D$147,0))*kgtoGg</f>
        <v>1.8573632857608582E-3</v>
      </c>
      <c r="BI76" s="22">
        <f>INDEX('Activity data'!BI$24:BI$39,MATCH(Emissions!$D76,'Activity data'!$D$24:$D$39,0))*INDEX(EF!$H$84:$H$99,MATCH(Emissions!$D76,EF!$D$84:$D$99,0))*INDEX(EF!$H$100:$H$115,MATCH(Emissions!$D76,EF!$D$100:$D$115,0))*INDEX(EF!$H$132:$H$147,MATCH(Emissions!$D76,EF!$D$132:$D$147,0))*kgtoGg</f>
        <v>1.8654726768725638E-3</v>
      </c>
      <c r="BJ76" s="22">
        <f>INDEX('Activity data'!BJ$24:BJ$39,MATCH(Emissions!$D76,'Activity data'!$D$24:$D$39,0))*INDEX(EF!$H$84:$H$99,MATCH(Emissions!$D76,EF!$D$84:$D$99,0))*INDEX(EF!$H$100:$H$115,MATCH(Emissions!$D76,EF!$D$100:$D$115,0))*INDEX(EF!$H$132:$H$147,MATCH(Emissions!$D76,EF!$D$132:$D$147,0))*kgtoGg</f>
        <v>1.8735820679842696E-3</v>
      </c>
      <c r="BK76" s="22">
        <f>INDEX('Activity data'!BK$24:BK$39,MATCH(Emissions!$D76,'Activity data'!$D$24:$D$39,0))*INDEX(EF!$H$84:$H$99,MATCH(Emissions!$D76,EF!$D$84:$D$99,0))*INDEX(EF!$H$100:$H$115,MATCH(Emissions!$D76,EF!$D$100:$D$115,0))*INDEX(EF!$H$132:$H$147,MATCH(Emissions!$D76,EF!$D$132:$D$147,0))*kgtoGg</f>
        <v>1.8816914590959754E-3</v>
      </c>
      <c r="BL76" s="22">
        <f>INDEX('Activity data'!BL$24:BL$39,MATCH(Emissions!$D76,'Activity data'!$D$24:$D$39,0))*INDEX(EF!$H$84:$H$99,MATCH(Emissions!$D76,EF!$D$84:$D$99,0))*INDEX(EF!$H$100:$H$115,MATCH(Emissions!$D76,EF!$D$100:$D$115,0))*INDEX(EF!$H$132:$H$147,MATCH(Emissions!$D76,EF!$D$132:$D$147,0))*kgtoGg</f>
        <v>1.889800850207681E-3</v>
      </c>
      <c r="BM76" s="22">
        <f>INDEX('Activity data'!BM$24:BM$39,MATCH(Emissions!$D76,'Activity data'!$D$24:$D$39,0))*INDEX(EF!$H$84:$H$99,MATCH(Emissions!$D76,EF!$D$84:$D$99,0))*INDEX(EF!$H$100:$H$115,MATCH(Emissions!$D76,EF!$D$100:$D$115,0))*INDEX(EF!$H$132:$H$147,MATCH(Emissions!$D76,EF!$D$132:$D$147,0))*kgtoGg</f>
        <v>1.8979102413193868E-3</v>
      </c>
      <c r="BN76" s="22">
        <f>INDEX('Activity data'!BN$24:BN$39,MATCH(Emissions!$D76,'Activity data'!$D$24:$D$39,0))*INDEX(EF!$H$84:$H$99,MATCH(Emissions!$D76,EF!$D$84:$D$99,0))*INDEX(EF!$H$100:$H$115,MATCH(Emissions!$D76,EF!$D$100:$D$115,0))*INDEX(EF!$H$132:$H$147,MATCH(Emissions!$D76,EF!$D$132:$D$147,0))*kgtoGg</f>
        <v>1.9060196324310929E-3</v>
      </c>
      <c r="BO76" s="22">
        <f>INDEX('Activity data'!BO$24:BO$39,MATCH(Emissions!$D76,'Activity data'!$D$24:$D$39,0))*INDEX(EF!$H$84:$H$99,MATCH(Emissions!$D76,EF!$D$84:$D$99,0))*INDEX(EF!$H$100:$H$115,MATCH(Emissions!$D76,EF!$D$100:$D$115,0))*INDEX(EF!$H$132:$H$147,MATCH(Emissions!$D76,EF!$D$132:$D$147,0))*kgtoGg</f>
        <v>1.9141290235427987E-3</v>
      </c>
      <c r="BP76" s="22">
        <f>INDEX('Activity data'!BP$24:BP$39,MATCH(Emissions!$D76,'Activity data'!$D$24:$D$39,0))*INDEX(EF!$H$84:$H$99,MATCH(Emissions!$D76,EF!$D$84:$D$99,0))*INDEX(EF!$H$100:$H$115,MATCH(Emissions!$D76,EF!$D$100:$D$115,0))*INDEX(EF!$H$132:$H$147,MATCH(Emissions!$D76,EF!$D$132:$D$147,0))*kgtoGg</f>
        <v>1.9222384146545043E-3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4.5683114024058574E-4</v>
      </c>
      <c r="AL77" s="22">
        <f>INDEX('Activity data'!AL$24:AL$39,MATCH(Emissions!$D77,'Activity data'!$D$24:$D$39,0))*INDEX(EF!$H$84:$H$99,MATCH(Emissions!$D77,EF!$D$84:$D$99,0))*INDEX(EF!$H$100:$H$115,MATCH(Emissions!$D77,EF!$D$100:$D$115,0))*INDEX(EF!$H$132:$H$147,MATCH(Emissions!$D77,EF!$D$132:$D$147,0))*kgtoGg</f>
        <v>4.5929267648932119E-4</v>
      </c>
      <c r="AM77" s="22">
        <f>INDEX('Activity data'!AM$24:AM$39,MATCH(Emissions!$D77,'Activity data'!$D$24:$D$39,0))*INDEX(EF!$H$84:$H$99,MATCH(Emissions!$D77,EF!$D$84:$D$99,0))*INDEX(EF!$H$100:$H$115,MATCH(Emissions!$D77,EF!$D$100:$D$115,0))*INDEX(EF!$H$132:$H$147,MATCH(Emissions!$D77,EF!$D$132:$D$147,0))*kgtoGg</f>
        <v>4.617542127380567E-4</v>
      </c>
      <c r="AN77" s="22">
        <f>INDEX('Activity data'!AN$24:AN$39,MATCH(Emissions!$D77,'Activity data'!$D$24:$D$39,0))*INDEX(EF!$H$84:$H$99,MATCH(Emissions!$D77,EF!$D$84:$D$99,0))*INDEX(EF!$H$100:$H$115,MATCH(Emissions!$D77,EF!$D$100:$D$115,0))*INDEX(EF!$H$132:$H$147,MATCH(Emissions!$D77,EF!$D$132:$D$147,0))*kgtoGg</f>
        <v>4.6421574898679216E-4</v>
      </c>
      <c r="AO77" s="22">
        <f>INDEX('Activity data'!AO$24:AO$39,MATCH(Emissions!$D77,'Activity data'!$D$24:$D$39,0))*INDEX(EF!$H$84:$H$99,MATCH(Emissions!$D77,EF!$D$84:$D$99,0))*INDEX(EF!$H$100:$H$115,MATCH(Emissions!$D77,EF!$D$100:$D$115,0))*INDEX(EF!$H$132:$H$147,MATCH(Emissions!$D77,EF!$D$132:$D$147,0))*kgtoGg</f>
        <v>4.6667728523552767E-4</v>
      </c>
      <c r="AP77" s="22">
        <f>INDEX('Activity data'!AP$24:AP$39,MATCH(Emissions!$D77,'Activity data'!$D$24:$D$39,0))*INDEX(EF!$H$84:$H$99,MATCH(Emissions!$D77,EF!$D$84:$D$99,0))*INDEX(EF!$H$100:$H$115,MATCH(Emissions!$D77,EF!$D$100:$D$115,0))*INDEX(EF!$H$132:$H$147,MATCH(Emissions!$D77,EF!$D$132:$D$147,0))*kgtoGg</f>
        <v>4.6913882148426312E-4</v>
      </c>
      <c r="AQ77" s="22">
        <f>INDEX('Activity data'!AQ$24:AQ$39,MATCH(Emissions!$D77,'Activity data'!$D$24:$D$39,0))*INDEX(EF!$H$84:$H$99,MATCH(Emissions!$D77,EF!$D$84:$D$99,0))*INDEX(EF!$H$100:$H$115,MATCH(Emissions!$D77,EF!$D$100:$D$115,0))*INDEX(EF!$H$132:$H$147,MATCH(Emissions!$D77,EF!$D$132:$D$147,0))*kgtoGg</f>
        <v>4.7160035773299863E-4</v>
      </c>
      <c r="AR77" s="22">
        <f>INDEX('Activity data'!AR$24:AR$39,MATCH(Emissions!$D77,'Activity data'!$D$24:$D$39,0))*INDEX(EF!$H$84:$H$99,MATCH(Emissions!$D77,EF!$D$84:$D$99,0))*INDEX(EF!$H$100:$H$115,MATCH(Emissions!$D77,EF!$D$100:$D$115,0))*INDEX(EF!$H$132:$H$147,MATCH(Emissions!$D77,EF!$D$132:$D$147,0))*kgtoGg</f>
        <v>4.7406189398173403E-4</v>
      </c>
      <c r="AS77" s="22">
        <f>INDEX('Activity data'!AS$24:AS$39,MATCH(Emissions!$D77,'Activity data'!$D$24:$D$39,0))*INDEX(EF!$H$84:$H$99,MATCH(Emissions!$D77,EF!$D$84:$D$99,0))*INDEX(EF!$H$100:$H$115,MATCH(Emissions!$D77,EF!$D$100:$D$115,0))*INDEX(EF!$H$132:$H$147,MATCH(Emissions!$D77,EF!$D$132:$D$147,0))*kgtoGg</f>
        <v>4.7652343023046954E-4</v>
      </c>
      <c r="AT77" s="22">
        <f>INDEX('Activity data'!AT$24:AT$39,MATCH(Emissions!$D77,'Activity data'!$D$24:$D$39,0))*INDEX(EF!$H$84:$H$99,MATCH(Emissions!$D77,EF!$D$84:$D$99,0))*INDEX(EF!$H$100:$H$115,MATCH(Emissions!$D77,EF!$D$100:$D$115,0))*INDEX(EF!$H$132:$H$147,MATCH(Emissions!$D77,EF!$D$132:$D$147,0))*kgtoGg</f>
        <v>4.78984966479205E-4</v>
      </c>
      <c r="AU77" s="22">
        <f>INDEX('Activity data'!AU$24:AU$39,MATCH(Emissions!$D77,'Activity data'!$D$24:$D$39,0))*INDEX(EF!$H$84:$H$99,MATCH(Emissions!$D77,EF!$D$84:$D$99,0))*INDEX(EF!$H$100:$H$115,MATCH(Emissions!$D77,EF!$D$100:$D$115,0))*INDEX(EF!$H$132:$H$147,MATCH(Emissions!$D77,EF!$D$132:$D$147,0))*kgtoGg</f>
        <v>4.8144650272794051E-4</v>
      </c>
      <c r="AV77" s="22">
        <f>INDEX('Activity data'!AV$24:AV$39,MATCH(Emissions!$D77,'Activity data'!$D$24:$D$39,0))*INDEX(EF!$H$84:$H$99,MATCH(Emissions!$D77,EF!$D$84:$D$99,0))*INDEX(EF!$H$100:$H$115,MATCH(Emissions!$D77,EF!$D$100:$D$115,0))*INDEX(EF!$H$132:$H$147,MATCH(Emissions!$D77,EF!$D$132:$D$147,0))*kgtoGg</f>
        <v>4.8390803897667596E-4</v>
      </c>
      <c r="AW77" s="22">
        <f>INDEX('Activity data'!AW$24:AW$39,MATCH(Emissions!$D77,'Activity data'!$D$24:$D$39,0))*INDEX(EF!$H$84:$H$99,MATCH(Emissions!$D77,EF!$D$84:$D$99,0))*INDEX(EF!$H$100:$H$115,MATCH(Emissions!$D77,EF!$D$100:$D$115,0))*INDEX(EF!$H$132:$H$147,MATCH(Emissions!$D77,EF!$D$132:$D$147,0))*kgtoGg</f>
        <v>4.8636957522541152E-4</v>
      </c>
      <c r="AX77" s="22">
        <f>INDEX('Activity data'!AX$24:AX$39,MATCH(Emissions!$D77,'Activity data'!$D$24:$D$39,0))*INDEX(EF!$H$84:$H$99,MATCH(Emissions!$D77,EF!$D$84:$D$99,0))*INDEX(EF!$H$100:$H$115,MATCH(Emissions!$D77,EF!$D$100:$D$115,0))*INDEX(EF!$H$132:$H$147,MATCH(Emissions!$D77,EF!$D$132:$D$147,0))*kgtoGg</f>
        <v>4.8883111147414698E-4</v>
      </c>
      <c r="AY77" s="22">
        <f>INDEX('Activity data'!AY$24:AY$39,MATCH(Emissions!$D77,'Activity data'!$D$24:$D$39,0))*INDEX(EF!$H$84:$H$99,MATCH(Emissions!$D77,EF!$D$84:$D$99,0))*INDEX(EF!$H$100:$H$115,MATCH(Emissions!$D77,EF!$D$100:$D$115,0))*INDEX(EF!$H$132:$H$147,MATCH(Emissions!$D77,EF!$D$132:$D$147,0))*kgtoGg</f>
        <v>4.9129264772288244E-4</v>
      </c>
      <c r="AZ77" s="22">
        <f>INDEX('Activity data'!AZ$24:AZ$39,MATCH(Emissions!$D77,'Activity data'!$D$24:$D$39,0))*INDEX(EF!$H$84:$H$99,MATCH(Emissions!$D77,EF!$D$84:$D$99,0))*INDEX(EF!$H$100:$H$115,MATCH(Emissions!$D77,EF!$D$100:$D$115,0))*INDEX(EF!$H$132:$H$147,MATCH(Emissions!$D77,EF!$D$132:$D$147,0))*kgtoGg</f>
        <v>4.9375418397161789E-4</v>
      </c>
      <c r="BA77" s="22">
        <f>INDEX('Activity data'!BA$24:BA$39,MATCH(Emissions!$D77,'Activity data'!$D$24:$D$39,0))*INDEX(EF!$H$84:$H$99,MATCH(Emissions!$D77,EF!$D$84:$D$99,0))*INDEX(EF!$H$100:$H$115,MATCH(Emissions!$D77,EF!$D$100:$D$115,0))*INDEX(EF!$H$132:$H$147,MATCH(Emissions!$D77,EF!$D$132:$D$147,0))*kgtoGg</f>
        <v>4.9621572022035345E-4</v>
      </c>
      <c r="BB77" s="22">
        <f>INDEX('Activity data'!BB$24:BB$39,MATCH(Emissions!$D77,'Activity data'!$D$24:$D$39,0))*INDEX(EF!$H$84:$H$99,MATCH(Emissions!$D77,EF!$D$84:$D$99,0))*INDEX(EF!$H$100:$H$115,MATCH(Emissions!$D77,EF!$D$100:$D$115,0))*INDEX(EF!$H$132:$H$147,MATCH(Emissions!$D77,EF!$D$132:$D$147,0))*kgtoGg</f>
        <v>4.9867725646908902E-4</v>
      </c>
      <c r="BC77" s="22">
        <f>INDEX('Activity data'!BC$24:BC$39,MATCH(Emissions!$D77,'Activity data'!$D$24:$D$39,0))*INDEX(EF!$H$84:$H$99,MATCH(Emissions!$D77,EF!$D$84:$D$99,0))*INDEX(EF!$H$100:$H$115,MATCH(Emissions!$D77,EF!$D$100:$D$115,0))*INDEX(EF!$H$132:$H$147,MATCH(Emissions!$D77,EF!$D$132:$D$147,0))*kgtoGg</f>
        <v>5.0113879271782436E-4</v>
      </c>
      <c r="BD77" s="22">
        <f>INDEX('Activity data'!BD$24:BD$39,MATCH(Emissions!$D77,'Activity data'!$D$24:$D$39,0))*INDEX(EF!$H$84:$H$99,MATCH(Emissions!$D77,EF!$D$84:$D$99,0))*INDEX(EF!$H$100:$H$115,MATCH(Emissions!$D77,EF!$D$100:$D$115,0))*INDEX(EF!$H$132:$H$147,MATCH(Emissions!$D77,EF!$D$132:$D$147,0))*kgtoGg</f>
        <v>5.0360032896655982E-4</v>
      </c>
      <c r="BE77" s="22">
        <f>INDEX('Activity data'!BE$24:BE$39,MATCH(Emissions!$D77,'Activity data'!$D$24:$D$39,0))*INDEX(EF!$H$84:$H$99,MATCH(Emissions!$D77,EF!$D$84:$D$99,0))*INDEX(EF!$H$100:$H$115,MATCH(Emissions!$D77,EF!$D$100:$D$115,0))*INDEX(EF!$H$132:$H$147,MATCH(Emissions!$D77,EF!$D$132:$D$147,0))*kgtoGg</f>
        <v>5.0606186521529528E-4</v>
      </c>
      <c r="BF77" s="22">
        <f>INDEX('Activity data'!BF$24:BF$39,MATCH(Emissions!$D77,'Activity data'!$D$24:$D$39,0))*INDEX(EF!$H$84:$H$99,MATCH(Emissions!$D77,EF!$D$84:$D$99,0))*INDEX(EF!$H$100:$H$115,MATCH(Emissions!$D77,EF!$D$100:$D$115,0))*INDEX(EF!$H$132:$H$147,MATCH(Emissions!$D77,EF!$D$132:$D$147,0))*kgtoGg</f>
        <v>5.0852340146403095E-4</v>
      </c>
      <c r="BG77" s="22">
        <f>INDEX('Activity data'!BG$24:BG$39,MATCH(Emissions!$D77,'Activity data'!$D$24:$D$39,0))*INDEX(EF!$H$84:$H$99,MATCH(Emissions!$D77,EF!$D$84:$D$99,0))*INDEX(EF!$H$100:$H$115,MATCH(Emissions!$D77,EF!$D$100:$D$115,0))*INDEX(EF!$H$132:$H$147,MATCH(Emissions!$D77,EF!$D$132:$D$147,0))*kgtoGg</f>
        <v>5.109849377127664E-4</v>
      </c>
      <c r="BH77" s="22">
        <f>INDEX('Activity data'!BH$24:BH$39,MATCH(Emissions!$D77,'Activity data'!$D$24:$D$39,0))*INDEX(EF!$H$84:$H$99,MATCH(Emissions!$D77,EF!$D$84:$D$99,0))*INDEX(EF!$H$100:$H$115,MATCH(Emissions!$D77,EF!$D$100:$D$115,0))*INDEX(EF!$H$132:$H$147,MATCH(Emissions!$D77,EF!$D$132:$D$147,0))*kgtoGg</f>
        <v>5.1344647396150197E-4</v>
      </c>
      <c r="BI77" s="22">
        <f>INDEX('Activity data'!BI$24:BI$39,MATCH(Emissions!$D77,'Activity data'!$D$24:$D$39,0))*INDEX(EF!$H$84:$H$99,MATCH(Emissions!$D77,EF!$D$84:$D$99,0))*INDEX(EF!$H$100:$H$115,MATCH(Emissions!$D77,EF!$D$100:$D$115,0))*INDEX(EF!$H$132:$H$147,MATCH(Emissions!$D77,EF!$D$132:$D$147,0))*kgtoGg</f>
        <v>5.159080102102372E-4</v>
      </c>
      <c r="BJ77" s="22">
        <f>INDEX('Activity data'!BJ$24:BJ$39,MATCH(Emissions!$D77,'Activity data'!$D$24:$D$39,0))*INDEX(EF!$H$84:$H$99,MATCH(Emissions!$D77,EF!$D$84:$D$99,0))*INDEX(EF!$H$100:$H$115,MATCH(Emissions!$D77,EF!$D$100:$D$115,0))*INDEX(EF!$H$132:$H$147,MATCH(Emissions!$D77,EF!$D$132:$D$147,0))*kgtoGg</f>
        <v>5.1836954645897277E-4</v>
      </c>
      <c r="BK77" s="22">
        <f>INDEX('Activity data'!BK$24:BK$39,MATCH(Emissions!$D77,'Activity data'!$D$24:$D$39,0))*INDEX(EF!$H$84:$H$99,MATCH(Emissions!$D77,EF!$D$84:$D$99,0))*INDEX(EF!$H$100:$H$115,MATCH(Emissions!$D77,EF!$D$100:$D$115,0))*INDEX(EF!$H$132:$H$147,MATCH(Emissions!$D77,EF!$D$132:$D$147,0))*kgtoGg</f>
        <v>5.2083108270770822E-4</v>
      </c>
      <c r="BL77" s="22">
        <f>INDEX('Activity data'!BL$24:BL$39,MATCH(Emissions!$D77,'Activity data'!$D$24:$D$39,0))*INDEX(EF!$H$84:$H$99,MATCH(Emissions!$D77,EF!$D$84:$D$99,0))*INDEX(EF!$H$100:$H$115,MATCH(Emissions!$D77,EF!$D$100:$D$115,0))*INDEX(EF!$H$132:$H$147,MATCH(Emissions!$D77,EF!$D$132:$D$147,0))*kgtoGg</f>
        <v>5.2329261895644368E-4</v>
      </c>
      <c r="BM77" s="22">
        <f>INDEX('Activity data'!BM$24:BM$39,MATCH(Emissions!$D77,'Activity data'!$D$24:$D$39,0))*INDEX(EF!$H$84:$H$99,MATCH(Emissions!$D77,EF!$D$84:$D$99,0))*INDEX(EF!$H$100:$H$115,MATCH(Emissions!$D77,EF!$D$100:$D$115,0))*INDEX(EF!$H$132:$H$147,MATCH(Emissions!$D77,EF!$D$132:$D$147,0))*kgtoGg</f>
        <v>5.2575415520517913E-4</v>
      </c>
      <c r="BN77" s="22">
        <f>INDEX('Activity data'!BN$24:BN$39,MATCH(Emissions!$D77,'Activity data'!$D$24:$D$39,0))*INDEX(EF!$H$84:$H$99,MATCH(Emissions!$D77,EF!$D$84:$D$99,0))*INDEX(EF!$H$100:$H$115,MATCH(Emissions!$D77,EF!$D$100:$D$115,0))*INDEX(EF!$H$132:$H$147,MATCH(Emissions!$D77,EF!$D$132:$D$147,0))*kgtoGg</f>
        <v>5.282156914539147E-4</v>
      </c>
      <c r="BO77" s="22">
        <f>INDEX('Activity data'!BO$24:BO$39,MATCH(Emissions!$D77,'Activity data'!$D$24:$D$39,0))*INDEX(EF!$H$84:$H$99,MATCH(Emissions!$D77,EF!$D$84:$D$99,0))*INDEX(EF!$H$100:$H$115,MATCH(Emissions!$D77,EF!$D$100:$D$115,0))*INDEX(EF!$H$132:$H$147,MATCH(Emissions!$D77,EF!$D$132:$D$147,0))*kgtoGg</f>
        <v>5.3067722770265004E-4</v>
      </c>
      <c r="BP77" s="22">
        <f>INDEX('Activity data'!BP$24:BP$39,MATCH(Emissions!$D77,'Activity data'!$D$24:$D$39,0))*INDEX(EF!$H$84:$H$99,MATCH(Emissions!$D77,EF!$D$84:$D$99,0))*INDEX(EF!$H$100:$H$115,MATCH(Emissions!$D77,EF!$D$100:$D$115,0))*INDEX(EF!$H$132:$H$147,MATCH(Emissions!$D77,EF!$D$132:$D$147,0))*kgtoGg</f>
        <v>5.331387639513855E-4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5.4652942118168506E-2</v>
      </c>
      <c r="AL78" s="22">
        <f>INDEX('Activity data'!AL$24:AL$39,MATCH(Emissions!$D78,'Activity data'!$D$24:$D$39,0))*INDEX(EF!$H$84:$H$99,MATCH(Emissions!$D78,EF!$D$84:$D$99,0))*INDEX(EF!$H$100:$H$115,MATCH(Emissions!$D78,EF!$D$100:$D$115,0))*INDEX(EF!$H$132:$H$147,MATCH(Emissions!$D78,EF!$D$132:$D$147,0))*kgtoGg</f>
        <v>5.464798571882485E-2</v>
      </c>
      <c r="AM78" s="22">
        <f>INDEX('Activity data'!AM$24:AM$39,MATCH(Emissions!$D78,'Activity data'!$D$24:$D$39,0))*INDEX(EF!$H$84:$H$99,MATCH(Emissions!$D78,EF!$D$84:$D$99,0))*INDEX(EF!$H$100:$H$115,MATCH(Emissions!$D78,EF!$D$100:$D$115,0))*INDEX(EF!$H$132:$H$147,MATCH(Emissions!$D78,EF!$D$132:$D$147,0))*kgtoGg</f>
        <v>5.4643029319481194E-2</v>
      </c>
      <c r="AN78" s="22">
        <f>INDEX('Activity data'!AN$24:AN$39,MATCH(Emissions!$D78,'Activity data'!$D$24:$D$39,0))*INDEX(EF!$H$84:$H$99,MATCH(Emissions!$D78,EF!$D$84:$D$99,0))*INDEX(EF!$H$100:$H$115,MATCH(Emissions!$D78,EF!$D$100:$D$115,0))*INDEX(EF!$H$132:$H$147,MATCH(Emissions!$D78,EF!$D$132:$D$147,0))*kgtoGg</f>
        <v>5.4638072920137573E-2</v>
      </c>
      <c r="AO78" s="22">
        <f>INDEX('Activity data'!AO$24:AO$39,MATCH(Emissions!$D78,'Activity data'!$D$24:$D$39,0))*INDEX(EF!$H$84:$H$99,MATCH(Emissions!$D78,EF!$D$84:$D$99,0))*INDEX(EF!$H$100:$H$115,MATCH(Emissions!$D78,EF!$D$100:$D$115,0))*INDEX(EF!$H$132:$H$147,MATCH(Emissions!$D78,EF!$D$132:$D$147,0))*kgtoGg</f>
        <v>5.4633116520793917E-2</v>
      </c>
      <c r="AP78" s="22">
        <f>INDEX('Activity data'!AP$24:AP$39,MATCH(Emissions!$D78,'Activity data'!$D$24:$D$39,0))*INDEX(EF!$H$84:$H$99,MATCH(Emissions!$D78,EF!$D$84:$D$99,0))*INDEX(EF!$H$100:$H$115,MATCH(Emissions!$D78,EF!$D$100:$D$115,0))*INDEX(EF!$H$132:$H$147,MATCH(Emissions!$D78,EF!$D$132:$D$147,0))*kgtoGg</f>
        <v>5.4628160121450255E-2</v>
      </c>
      <c r="AQ78" s="22">
        <f>INDEX('Activity data'!AQ$24:AQ$39,MATCH(Emissions!$D78,'Activity data'!$D$24:$D$39,0))*INDEX(EF!$H$84:$H$99,MATCH(Emissions!$D78,EF!$D$84:$D$99,0))*INDEX(EF!$H$100:$H$115,MATCH(Emissions!$D78,EF!$D$100:$D$115,0))*INDEX(EF!$H$132:$H$147,MATCH(Emissions!$D78,EF!$D$132:$D$147,0))*kgtoGg</f>
        <v>5.4623203722106606E-2</v>
      </c>
      <c r="AR78" s="22">
        <f>INDEX('Activity data'!AR$24:AR$39,MATCH(Emissions!$D78,'Activity data'!$D$24:$D$39,0))*INDEX(EF!$H$84:$H$99,MATCH(Emissions!$D78,EF!$D$84:$D$99,0))*INDEX(EF!$H$100:$H$115,MATCH(Emissions!$D78,EF!$D$100:$D$115,0))*INDEX(EF!$H$132:$H$147,MATCH(Emissions!$D78,EF!$D$132:$D$147,0))*kgtoGg</f>
        <v>5.4618247322762957E-2</v>
      </c>
      <c r="AS78" s="22">
        <f>INDEX('Activity data'!AS$24:AS$39,MATCH(Emissions!$D78,'Activity data'!$D$24:$D$39,0))*INDEX(EF!$H$84:$H$99,MATCH(Emissions!$D78,EF!$D$84:$D$99,0))*INDEX(EF!$H$100:$H$115,MATCH(Emissions!$D78,EF!$D$100:$D$115,0))*INDEX(EF!$H$132:$H$147,MATCH(Emissions!$D78,EF!$D$132:$D$147,0))*kgtoGg</f>
        <v>5.4613290923419301E-2</v>
      </c>
      <c r="AT78" s="22">
        <f>INDEX('Activity data'!AT$24:AT$39,MATCH(Emissions!$D78,'Activity data'!$D$24:$D$39,0))*INDEX(EF!$H$84:$H$99,MATCH(Emissions!$D78,EF!$D$84:$D$99,0))*INDEX(EF!$H$100:$H$115,MATCH(Emissions!$D78,EF!$D$100:$D$115,0))*INDEX(EF!$H$132:$H$147,MATCH(Emissions!$D78,EF!$D$132:$D$147,0))*kgtoGg</f>
        <v>5.4608334524075659E-2</v>
      </c>
      <c r="AU78" s="22">
        <f>INDEX('Activity data'!AU$24:AU$39,MATCH(Emissions!$D78,'Activity data'!$D$24:$D$39,0))*INDEX(EF!$H$84:$H$99,MATCH(Emissions!$D78,EF!$D$84:$D$99,0))*INDEX(EF!$H$100:$H$115,MATCH(Emissions!$D78,EF!$D$100:$D$115,0))*INDEX(EF!$H$132:$H$147,MATCH(Emissions!$D78,EF!$D$132:$D$147,0))*kgtoGg</f>
        <v>5.4603378124731997E-2</v>
      </c>
      <c r="AV78" s="22">
        <f>INDEX('Activity data'!AV$24:AV$39,MATCH(Emissions!$D78,'Activity data'!$D$24:$D$39,0))*INDEX(EF!$H$84:$H$99,MATCH(Emissions!$D78,EF!$D$84:$D$99,0))*INDEX(EF!$H$100:$H$115,MATCH(Emissions!$D78,EF!$D$100:$D$115,0))*INDEX(EF!$H$132:$H$147,MATCH(Emissions!$D78,EF!$D$132:$D$147,0))*kgtoGg</f>
        <v>5.4598421725388362E-2</v>
      </c>
      <c r="AW78" s="22">
        <f>INDEX('Activity data'!AW$24:AW$39,MATCH(Emissions!$D78,'Activity data'!$D$24:$D$39,0))*INDEX(EF!$H$84:$H$99,MATCH(Emissions!$D78,EF!$D$84:$D$99,0))*INDEX(EF!$H$100:$H$115,MATCH(Emissions!$D78,EF!$D$100:$D$115,0))*INDEX(EF!$H$132:$H$147,MATCH(Emissions!$D78,EF!$D$132:$D$147,0))*kgtoGg</f>
        <v>5.4593465326044706E-2</v>
      </c>
      <c r="AX78" s="22">
        <f>INDEX('Activity data'!AX$24:AX$39,MATCH(Emissions!$D78,'Activity data'!$D$24:$D$39,0))*INDEX(EF!$H$84:$H$99,MATCH(Emissions!$D78,EF!$D$84:$D$99,0))*INDEX(EF!$H$100:$H$115,MATCH(Emissions!$D78,EF!$D$100:$D$115,0))*INDEX(EF!$H$132:$H$147,MATCH(Emissions!$D78,EF!$D$132:$D$147,0))*kgtoGg</f>
        <v>5.4588508926701043E-2</v>
      </c>
      <c r="AY78" s="22">
        <f>INDEX('Activity data'!AY$24:AY$39,MATCH(Emissions!$D78,'Activity data'!$D$24:$D$39,0))*INDEX(EF!$H$84:$H$99,MATCH(Emissions!$D78,EF!$D$84:$D$99,0))*INDEX(EF!$H$100:$H$115,MATCH(Emissions!$D78,EF!$D$100:$D$115,0))*INDEX(EF!$H$132:$H$147,MATCH(Emissions!$D78,EF!$D$132:$D$147,0))*kgtoGg</f>
        <v>5.4583552527357408E-2</v>
      </c>
      <c r="AZ78" s="22">
        <f>INDEX('Activity data'!AZ$24:AZ$39,MATCH(Emissions!$D78,'Activity data'!$D$24:$D$39,0))*INDEX(EF!$H$84:$H$99,MATCH(Emissions!$D78,EF!$D$84:$D$99,0))*INDEX(EF!$H$100:$H$115,MATCH(Emissions!$D78,EF!$D$100:$D$115,0))*INDEX(EF!$H$132:$H$147,MATCH(Emissions!$D78,EF!$D$132:$D$147,0))*kgtoGg</f>
        <v>5.4578596128013752E-2</v>
      </c>
      <c r="BA78" s="22">
        <f>INDEX('Activity data'!BA$24:BA$39,MATCH(Emissions!$D78,'Activity data'!$D$24:$D$39,0))*INDEX(EF!$H$84:$H$99,MATCH(Emissions!$D78,EF!$D$84:$D$99,0))*INDEX(EF!$H$100:$H$115,MATCH(Emissions!$D78,EF!$D$100:$D$115,0))*INDEX(EF!$H$132:$H$147,MATCH(Emissions!$D78,EF!$D$132:$D$147,0))*kgtoGg</f>
        <v>5.4573639728670097E-2</v>
      </c>
      <c r="BB78" s="22">
        <f>INDEX('Activity data'!BB$24:BB$39,MATCH(Emissions!$D78,'Activity data'!$D$24:$D$39,0))*INDEX(EF!$H$84:$H$99,MATCH(Emissions!$D78,EF!$D$84:$D$99,0))*INDEX(EF!$H$100:$H$115,MATCH(Emissions!$D78,EF!$D$100:$D$115,0))*INDEX(EF!$H$132:$H$147,MATCH(Emissions!$D78,EF!$D$132:$D$147,0))*kgtoGg</f>
        <v>5.4568683329326448E-2</v>
      </c>
      <c r="BC78" s="22">
        <f>INDEX('Activity data'!BC$24:BC$39,MATCH(Emissions!$D78,'Activity data'!$D$24:$D$39,0))*INDEX(EF!$H$84:$H$99,MATCH(Emissions!$D78,EF!$D$84:$D$99,0))*INDEX(EF!$H$100:$H$115,MATCH(Emissions!$D78,EF!$D$100:$D$115,0))*INDEX(EF!$H$132:$H$147,MATCH(Emissions!$D78,EF!$D$132:$D$147,0))*kgtoGg</f>
        <v>5.4563726929982785E-2</v>
      </c>
      <c r="BD78" s="22">
        <f>INDEX('Activity data'!BD$24:BD$39,MATCH(Emissions!$D78,'Activity data'!$D$24:$D$39,0))*INDEX(EF!$H$84:$H$99,MATCH(Emissions!$D78,EF!$D$84:$D$99,0))*INDEX(EF!$H$100:$H$115,MATCH(Emissions!$D78,EF!$D$100:$D$115,0))*INDEX(EF!$H$132:$H$147,MATCH(Emissions!$D78,EF!$D$132:$D$147,0))*kgtoGg</f>
        <v>5.455877053063915E-2</v>
      </c>
      <c r="BE78" s="22">
        <f>INDEX('Activity data'!BE$24:BE$39,MATCH(Emissions!$D78,'Activity data'!$D$24:$D$39,0))*INDEX(EF!$H$84:$H$99,MATCH(Emissions!$D78,EF!$D$84:$D$99,0))*INDEX(EF!$H$100:$H$115,MATCH(Emissions!$D78,EF!$D$100:$D$115,0))*INDEX(EF!$H$132:$H$147,MATCH(Emissions!$D78,EF!$D$132:$D$147,0))*kgtoGg</f>
        <v>5.4553814131295494E-2</v>
      </c>
      <c r="BF78" s="22">
        <f>INDEX('Activity data'!BF$24:BF$39,MATCH(Emissions!$D78,'Activity data'!$D$24:$D$39,0))*INDEX(EF!$H$84:$H$99,MATCH(Emissions!$D78,EF!$D$84:$D$99,0))*INDEX(EF!$H$100:$H$115,MATCH(Emissions!$D78,EF!$D$100:$D$115,0))*INDEX(EF!$H$132:$H$147,MATCH(Emissions!$D78,EF!$D$132:$D$147,0))*kgtoGg</f>
        <v>5.4548857731951832E-2</v>
      </c>
      <c r="BG78" s="22">
        <f>INDEX('Activity data'!BG$24:BG$39,MATCH(Emissions!$D78,'Activity data'!$D$24:$D$39,0))*INDEX(EF!$H$84:$H$99,MATCH(Emissions!$D78,EF!$D$84:$D$99,0))*INDEX(EF!$H$100:$H$115,MATCH(Emissions!$D78,EF!$D$100:$D$115,0))*INDEX(EF!$H$132:$H$147,MATCH(Emissions!$D78,EF!$D$132:$D$147,0))*kgtoGg</f>
        <v>5.4543901332608183E-2</v>
      </c>
      <c r="BH78" s="22">
        <f>INDEX('Activity data'!BH$24:BH$39,MATCH(Emissions!$D78,'Activity data'!$D$24:$D$39,0))*INDEX(EF!$H$84:$H$99,MATCH(Emissions!$D78,EF!$D$84:$D$99,0))*INDEX(EF!$H$100:$H$115,MATCH(Emissions!$D78,EF!$D$100:$D$115,0))*INDEX(EF!$H$132:$H$147,MATCH(Emissions!$D78,EF!$D$132:$D$147,0))*kgtoGg</f>
        <v>5.453894493326452E-2</v>
      </c>
      <c r="BI78" s="22">
        <f>INDEX('Activity data'!BI$24:BI$39,MATCH(Emissions!$D78,'Activity data'!$D$24:$D$39,0))*INDEX(EF!$H$84:$H$99,MATCH(Emissions!$D78,EF!$D$84:$D$99,0))*INDEX(EF!$H$100:$H$115,MATCH(Emissions!$D78,EF!$D$100:$D$115,0))*INDEX(EF!$H$132:$H$147,MATCH(Emissions!$D78,EF!$D$132:$D$147,0))*kgtoGg</f>
        <v>5.4533988533920885E-2</v>
      </c>
      <c r="BJ78" s="22">
        <f>INDEX('Activity data'!BJ$24:BJ$39,MATCH(Emissions!$D78,'Activity data'!$D$24:$D$39,0))*INDEX(EF!$H$84:$H$99,MATCH(Emissions!$D78,EF!$D$84:$D$99,0))*INDEX(EF!$H$100:$H$115,MATCH(Emissions!$D78,EF!$D$100:$D$115,0))*INDEX(EF!$H$132:$H$147,MATCH(Emissions!$D78,EF!$D$132:$D$147,0))*kgtoGg</f>
        <v>5.4529032134577229E-2</v>
      </c>
      <c r="BK78" s="22">
        <f>INDEX('Activity data'!BK$24:BK$39,MATCH(Emissions!$D78,'Activity data'!$D$24:$D$39,0))*INDEX(EF!$H$84:$H$99,MATCH(Emissions!$D78,EF!$D$84:$D$99,0))*INDEX(EF!$H$100:$H$115,MATCH(Emissions!$D78,EF!$D$100:$D$115,0))*INDEX(EF!$H$132:$H$147,MATCH(Emissions!$D78,EF!$D$132:$D$147,0))*kgtoGg</f>
        <v>5.4524075735233567E-2</v>
      </c>
      <c r="BL78" s="22">
        <f>INDEX('Activity data'!BL$24:BL$39,MATCH(Emissions!$D78,'Activity data'!$D$24:$D$39,0))*INDEX(EF!$H$84:$H$99,MATCH(Emissions!$D78,EF!$D$84:$D$99,0))*INDEX(EF!$H$100:$H$115,MATCH(Emissions!$D78,EF!$D$100:$D$115,0))*INDEX(EF!$H$132:$H$147,MATCH(Emissions!$D78,EF!$D$132:$D$147,0))*kgtoGg</f>
        <v>5.4519119335889918E-2</v>
      </c>
      <c r="BM78" s="22">
        <f>INDEX('Activity data'!BM$24:BM$39,MATCH(Emissions!$D78,'Activity data'!$D$24:$D$39,0))*INDEX(EF!$H$84:$H$99,MATCH(Emissions!$D78,EF!$D$84:$D$99,0))*INDEX(EF!$H$100:$H$115,MATCH(Emissions!$D78,EF!$D$100:$D$115,0))*INDEX(EF!$H$132:$H$147,MATCH(Emissions!$D78,EF!$D$132:$D$147,0))*kgtoGg</f>
        <v>5.4514162936546255E-2</v>
      </c>
      <c r="BN78" s="22">
        <f>INDEX('Activity data'!BN$24:BN$39,MATCH(Emissions!$D78,'Activity data'!$D$24:$D$39,0))*INDEX(EF!$H$84:$H$99,MATCH(Emissions!$D78,EF!$D$84:$D$99,0))*INDEX(EF!$H$100:$H$115,MATCH(Emissions!$D78,EF!$D$100:$D$115,0))*INDEX(EF!$H$132:$H$147,MATCH(Emissions!$D78,EF!$D$132:$D$147,0))*kgtoGg</f>
        <v>5.4509206537202599E-2</v>
      </c>
      <c r="BO78" s="22">
        <f>INDEX('Activity data'!BO$24:BO$39,MATCH(Emissions!$D78,'Activity data'!$D$24:$D$39,0))*INDEX(EF!$H$84:$H$99,MATCH(Emissions!$D78,EF!$D$84:$D$99,0))*INDEX(EF!$H$100:$H$115,MATCH(Emissions!$D78,EF!$D$100:$D$115,0))*INDEX(EF!$H$132:$H$147,MATCH(Emissions!$D78,EF!$D$132:$D$147,0))*kgtoGg</f>
        <v>5.4504250137858951E-2</v>
      </c>
      <c r="BP78" s="22">
        <f>INDEX('Activity data'!BP$24:BP$39,MATCH(Emissions!$D78,'Activity data'!$D$24:$D$39,0))*INDEX(EF!$H$84:$H$99,MATCH(Emissions!$D78,EF!$D$84:$D$99,0))*INDEX(EF!$H$100:$H$115,MATCH(Emissions!$D78,EF!$D$100:$D$115,0))*INDEX(EF!$H$132:$H$147,MATCH(Emissions!$D78,EF!$D$132:$D$147,0))*kgtoGg</f>
        <v>5.4499293738515288E-2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1.7830159690827729</v>
      </c>
      <c r="AE79" s="22">
        <f>INDEX('Activity data'!AE$24:AE$39,MATCH(Emissions!$D79,'Activity data'!$D$24:$D$39,0))*INDEX(EF!$H$84:$H$99,MATCH(Emissions!$D79,EF!$D$84:$D$99,0))*INDEX(EF!$H$100:$H$115,MATCH(Emissions!$D79,EF!$D$100:$D$115,0))*INDEX(EF!$H$132:$H$147,MATCH(Emissions!$D79,EF!$D$132:$D$147,0))*kgtoGg</f>
        <v>1.7765398224026674</v>
      </c>
      <c r="AF79" s="22">
        <f>INDEX('Activity data'!AF$24:AF$39,MATCH(Emissions!$D79,'Activity data'!$D$24:$D$39,0))*INDEX(EF!$H$84:$H$99,MATCH(Emissions!$D79,EF!$D$84:$D$99,0))*INDEX(EF!$H$100:$H$115,MATCH(Emissions!$D79,EF!$D$100:$D$115,0))*INDEX(EF!$H$132:$H$147,MATCH(Emissions!$D79,EF!$D$132:$D$147,0))*kgtoGg</f>
        <v>1.7700636757225618</v>
      </c>
      <c r="AG79" s="22">
        <f>INDEX('Activity data'!AG$24:AG$39,MATCH(Emissions!$D79,'Activity data'!$D$24:$D$39,0))*INDEX(EF!$H$84:$H$99,MATCH(Emissions!$D79,EF!$D$84:$D$99,0))*INDEX(EF!$H$100:$H$115,MATCH(Emissions!$D79,EF!$D$100:$D$115,0))*INDEX(EF!$H$132:$H$147,MATCH(Emissions!$D79,EF!$D$132:$D$147,0))*kgtoGg</f>
        <v>1.7689563709475815</v>
      </c>
      <c r="AH79" s="22">
        <f>INDEX('Activity data'!AH$24:AH$39,MATCH(Emissions!$D79,'Activity data'!$D$24:$D$39,0))*INDEX(EF!$H$84:$H$99,MATCH(Emissions!$D79,EF!$D$84:$D$99,0))*INDEX(EF!$H$100:$H$115,MATCH(Emissions!$D79,EF!$D$100:$D$115,0))*INDEX(EF!$H$132:$H$147,MATCH(Emissions!$D79,EF!$D$132:$D$147,0))*kgtoGg</f>
        <v>1.7678490661726007</v>
      </c>
      <c r="AI79" s="22">
        <f>INDEX('Activity data'!AI$24:AI$39,MATCH(Emissions!$D79,'Activity data'!$D$24:$D$39,0))*INDEX(EF!$H$84:$H$99,MATCH(Emissions!$D79,EF!$D$84:$D$99,0))*INDEX(EF!$H$100:$H$115,MATCH(Emissions!$D79,EF!$D$100:$D$115,0))*INDEX(EF!$H$132:$H$147,MATCH(Emissions!$D79,EF!$D$132:$D$147,0))*kgtoGg</f>
        <v>1.76674176139762</v>
      </c>
      <c r="AJ79" s="22">
        <f>INDEX('Activity data'!AJ$24:AJ$39,MATCH(Emissions!$D79,'Activity data'!$D$24:$D$39,0))*INDEX(EF!$H$84:$H$99,MATCH(Emissions!$D79,EF!$D$84:$D$99,0))*INDEX(EF!$H$100:$H$115,MATCH(Emissions!$D79,EF!$D$100:$D$115,0))*INDEX(EF!$H$132:$H$147,MATCH(Emissions!$D79,EF!$D$132:$D$147,0))*kgtoGg</f>
        <v>1.7656344566226392</v>
      </c>
      <c r="AK79" s="22">
        <f>INDEX('Activity data'!AK$24:AK$39,MATCH(Emissions!$D79,'Activity data'!$D$24:$D$39,0))*INDEX(EF!$H$84:$H$99,MATCH(Emissions!$D79,EF!$D$84:$D$99,0))*INDEX(EF!$H$100:$H$115,MATCH(Emissions!$D79,EF!$D$100:$D$115,0))*INDEX(EF!$H$132:$H$147,MATCH(Emissions!$D79,EF!$D$132:$D$147,0))*kgtoGg</f>
        <v>1.7639480830527838</v>
      </c>
      <c r="AL79" s="22">
        <f>INDEX('Activity data'!AL$24:AL$39,MATCH(Emissions!$D79,'Activity data'!$D$24:$D$39,0))*INDEX(EF!$H$84:$H$99,MATCH(Emissions!$D79,EF!$D$84:$D$99,0))*INDEX(EF!$H$100:$H$115,MATCH(Emissions!$D79,EF!$D$100:$D$115,0))*INDEX(EF!$H$132:$H$147,MATCH(Emissions!$D79,EF!$D$132:$D$147,0))*kgtoGg</f>
        <v>1.7622617094829285</v>
      </c>
      <c r="AM79" s="22">
        <f>INDEX('Activity data'!AM$24:AM$39,MATCH(Emissions!$D79,'Activity data'!$D$24:$D$39,0))*INDEX(EF!$H$84:$H$99,MATCH(Emissions!$D79,EF!$D$84:$D$99,0))*INDEX(EF!$H$100:$H$115,MATCH(Emissions!$D79,EF!$D$100:$D$115,0))*INDEX(EF!$H$132:$H$147,MATCH(Emissions!$D79,EF!$D$132:$D$147,0))*kgtoGg</f>
        <v>1.7605753359130731</v>
      </c>
      <c r="AN79" s="22">
        <f>INDEX('Activity data'!AN$24:AN$39,MATCH(Emissions!$D79,'Activity data'!$D$24:$D$39,0))*INDEX(EF!$H$84:$H$99,MATCH(Emissions!$D79,EF!$D$84:$D$99,0))*INDEX(EF!$H$100:$H$115,MATCH(Emissions!$D79,EF!$D$100:$D$115,0))*INDEX(EF!$H$132:$H$147,MATCH(Emissions!$D79,EF!$D$132:$D$147,0))*kgtoGg</f>
        <v>1.758888962343218</v>
      </c>
      <c r="AO79" s="22">
        <f>INDEX('Activity data'!AO$24:AO$39,MATCH(Emissions!$D79,'Activity data'!$D$24:$D$39,0))*INDEX(EF!$H$84:$H$99,MATCH(Emissions!$D79,EF!$D$84:$D$99,0))*INDEX(EF!$H$100:$H$115,MATCH(Emissions!$D79,EF!$D$100:$D$115,0))*INDEX(EF!$H$132:$H$147,MATCH(Emissions!$D79,EF!$D$132:$D$147,0))*kgtoGg</f>
        <v>1.7572025887733627</v>
      </c>
      <c r="AP79" s="22">
        <f>INDEX('Activity data'!AP$24:AP$39,MATCH(Emissions!$D79,'Activity data'!$D$24:$D$39,0))*INDEX(EF!$H$84:$H$99,MATCH(Emissions!$D79,EF!$D$84:$D$99,0))*INDEX(EF!$H$100:$H$115,MATCH(Emissions!$D79,EF!$D$100:$D$115,0))*INDEX(EF!$H$132:$H$147,MATCH(Emissions!$D79,EF!$D$132:$D$147,0))*kgtoGg</f>
        <v>1.7555162152035075</v>
      </c>
      <c r="AQ79" s="22">
        <f>INDEX('Activity data'!AQ$24:AQ$39,MATCH(Emissions!$D79,'Activity data'!$D$24:$D$39,0))*INDEX(EF!$H$84:$H$99,MATCH(Emissions!$D79,EF!$D$84:$D$99,0))*INDEX(EF!$H$100:$H$115,MATCH(Emissions!$D79,EF!$D$100:$D$115,0))*INDEX(EF!$H$132:$H$147,MATCH(Emissions!$D79,EF!$D$132:$D$147,0))*kgtoGg</f>
        <v>1.7538298416336522</v>
      </c>
      <c r="AR79" s="22">
        <f>INDEX('Activity data'!AR$24:AR$39,MATCH(Emissions!$D79,'Activity data'!$D$24:$D$39,0))*INDEX(EF!$H$84:$H$99,MATCH(Emissions!$D79,EF!$D$84:$D$99,0))*INDEX(EF!$H$100:$H$115,MATCH(Emissions!$D79,EF!$D$100:$D$115,0))*INDEX(EF!$H$132:$H$147,MATCH(Emissions!$D79,EF!$D$132:$D$147,0))*kgtoGg</f>
        <v>1.7521434680637968</v>
      </c>
      <c r="AS79" s="22">
        <f>INDEX('Activity data'!AS$24:AS$39,MATCH(Emissions!$D79,'Activity data'!$D$24:$D$39,0))*INDEX(EF!$H$84:$H$99,MATCH(Emissions!$D79,EF!$D$84:$D$99,0))*INDEX(EF!$H$100:$H$115,MATCH(Emissions!$D79,EF!$D$100:$D$115,0))*INDEX(EF!$H$132:$H$147,MATCH(Emissions!$D79,EF!$D$132:$D$147,0))*kgtoGg</f>
        <v>1.7504570944939415</v>
      </c>
      <c r="AT79" s="22">
        <f>INDEX('Activity data'!AT$24:AT$39,MATCH(Emissions!$D79,'Activity data'!$D$24:$D$39,0))*INDEX(EF!$H$84:$H$99,MATCH(Emissions!$D79,EF!$D$84:$D$99,0))*INDEX(EF!$H$100:$H$115,MATCH(Emissions!$D79,EF!$D$100:$D$115,0))*INDEX(EF!$H$132:$H$147,MATCH(Emissions!$D79,EF!$D$132:$D$147,0))*kgtoGg</f>
        <v>1.7487707209240864</v>
      </c>
      <c r="AU79" s="22">
        <f>INDEX('Activity data'!AU$24:AU$39,MATCH(Emissions!$D79,'Activity data'!$D$24:$D$39,0))*INDEX(EF!$H$84:$H$99,MATCH(Emissions!$D79,EF!$D$84:$D$99,0))*INDEX(EF!$H$100:$H$115,MATCH(Emissions!$D79,EF!$D$100:$D$115,0))*INDEX(EF!$H$132:$H$147,MATCH(Emissions!$D79,EF!$D$132:$D$147,0))*kgtoGg</f>
        <v>1.7470843473542308</v>
      </c>
      <c r="AV79" s="22">
        <f>INDEX('Activity data'!AV$24:AV$39,MATCH(Emissions!$D79,'Activity data'!$D$24:$D$39,0))*INDEX(EF!$H$84:$H$99,MATCH(Emissions!$D79,EF!$D$84:$D$99,0))*INDEX(EF!$H$100:$H$115,MATCH(Emissions!$D79,EF!$D$100:$D$115,0))*INDEX(EF!$H$132:$H$147,MATCH(Emissions!$D79,EF!$D$132:$D$147,0))*kgtoGg</f>
        <v>1.7453979737843759</v>
      </c>
      <c r="AW79" s="22">
        <f>INDEX('Activity data'!AW$24:AW$39,MATCH(Emissions!$D79,'Activity data'!$D$24:$D$39,0))*INDEX(EF!$H$84:$H$99,MATCH(Emissions!$D79,EF!$D$84:$D$99,0))*INDEX(EF!$H$100:$H$115,MATCH(Emissions!$D79,EF!$D$100:$D$115,0))*INDEX(EF!$H$132:$H$147,MATCH(Emissions!$D79,EF!$D$132:$D$147,0))*kgtoGg</f>
        <v>1.7441409593894837</v>
      </c>
      <c r="AX79" s="22">
        <f>INDEX('Activity data'!AX$24:AX$39,MATCH(Emissions!$D79,'Activity data'!$D$24:$D$39,0))*INDEX(EF!$H$84:$H$99,MATCH(Emissions!$D79,EF!$D$84:$D$99,0))*INDEX(EF!$H$100:$H$115,MATCH(Emissions!$D79,EF!$D$100:$D$115,0))*INDEX(EF!$H$132:$H$147,MATCH(Emissions!$D79,EF!$D$132:$D$147,0))*kgtoGg</f>
        <v>1.7428839449945921</v>
      </c>
      <c r="AY79" s="22">
        <f>INDEX('Activity data'!AY$24:AY$39,MATCH(Emissions!$D79,'Activity data'!$D$24:$D$39,0))*INDEX(EF!$H$84:$H$99,MATCH(Emissions!$D79,EF!$D$84:$D$99,0))*INDEX(EF!$H$100:$H$115,MATCH(Emissions!$D79,EF!$D$100:$D$115,0))*INDEX(EF!$H$132:$H$147,MATCH(Emissions!$D79,EF!$D$132:$D$147,0))*kgtoGg</f>
        <v>1.7416269305996999</v>
      </c>
      <c r="AZ79" s="22">
        <f>INDEX('Activity data'!AZ$24:AZ$39,MATCH(Emissions!$D79,'Activity data'!$D$24:$D$39,0))*INDEX(EF!$H$84:$H$99,MATCH(Emissions!$D79,EF!$D$84:$D$99,0))*INDEX(EF!$H$100:$H$115,MATCH(Emissions!$D79,EF!$D$100:$D$115,0))*INDEX(EF!$H$132:$H$147,MATCH(Emissions!$D79,EF!$D$132:$D$147,0))*kgtoGg</f>
        <v>1.7403699162048076</v>
      </c>
      <c r="BA79" s="22">
        <f>INDEX('Activity data'!BA$24:BA$39,MATCH(Emissions!$D79,'Activity data'!$D$24:$D$39,0))*INDEX(EF!$H$84:$H$99,MATCH(Emissions!$D79,EF!$D$84:$D$99,0))*INDEX(EF!$H$100:$H$115,MATCH(Emissions!$D79,EF!$D$100:$D$115,0))*INDEX(EF!$H$132:$H$147,MATCH(Emissions!$D79,EF!$D$132:$D$147,0))*kgtoGg</f>
        <v>1.7391129018099161</v>
      </c>
      <c r="BB79" s="22">
        <f>INDEX('Activity data'!BB$24:BB$39,MATCH(Emissions!$D79,'Activity data'!$D$24:$D$39,0))*INDEX(EF!$H$84:$H$99,MATCH(Emissions!$D79,EF!$D$84:$D$99,0))*INDEX(EF!$H$100:$H$115,MATCH(Emissions!$D79,EF!$D$100:$D$115,0))*INDEX(EF!$H$132:$H$147,MATCH(Emissions!$D79,EF!$D$132:$D$147,0))*kgtoGg</f>
        <v>1.7378558874150238</v>
      </c>
      <c r="BC79" s="22">
        <f>INDEX('Activity data'!BC$24:BC$39,MATCH(Emissions!$D79,'Activity data'!$D$24:$D$39,0))*INDEX(EF!$H$84:$H$99,MATCH(Emissions!$D79,EF!$D$84:$D$99,0))*INDEX(EF!$H$100:$H$115,MATCH(Emissions!$D79,EF!$D$100:$D$115,0))*INDEX(EF!$H$132:$H$147,MATCH(Emissions!$D79,EF!$D$132:$D$147,0))*kgtoGg</f>
        <v>1.7365988730201323</v>
      </c>
      <c r="BD79" s="22">
        <f>INDEX('Activity data'!BD$24:BD$39,MATCH(Emissions!$D79,'Activity data'!$D$24:$D$39,0))*INDEX(EF!$H$84:$H$99,MATCH(Emissions!$D79,EF!$D$84:$D$99,0))*INDEX(EF!$H$100:$H$115,MATCH(Emissions!$D79,EF!$D$100:$D$115,0))*INDEX(EF!$H$132:$H$147,MATCH(Emissions!$D79,EF!$D$132:$D$147,0))*kgtoGg</f>
        <v>1.7353418586252403</v>
      </c>
      <c r="BE79" s="22">
        <f>INDEX('Activity data'!BE$24:BE$39,MATCH(Emissions!$D79,'Activity data'!$D$24:$D$39,0))*INDEX(EF!$H$84:$H$99,MATCH(Emissions!$D79,EF!$D$84:$D$99,0))*INDEX(EF!$H$100:$H$115,MATCH(Emissions!$D79,EF!$D$100:$D$115,0))*INDEX(EF!$H$132:$H$147,MATCH(Emissions!$D79,EF!$D$132:$D$147,0))*kgtoGg</f>
        <v>1.7340848442303485</v>
      </c>
      <c r="BF79" s="22">
        <f>INDEX('Activity data'!BF$24:BF$39,MATCH(Emissions!$D79,'Activity data'!$D$24:$D$39,0))*INDEX(EF!$H$84:$H$99,MATCH(Emissions!$D79,EF!$D$84:$D$99,0))*INDEX(EF!$H$100:$H$115,MATCH(Emissions!$D79,EF!$D$100:$D$115,0))*INDEX(EF!$H$132:$H$147,MATCH(Emissions!$D79,EF!$D$132:$D$147,0))*kgtoGg</f>
        <v>1.7328278298354567</v>
      </c>
      <c r="BG79" s="22">
        <f>INDEX('Activity data'!BG$24:BG$39,MATCH(Emissions!$D79,'Activity data'!$D$24:$D$39,0))*INDEX(EF!$H$84:$H$99,MATCH(Emissions!$D79,EF!$D$84:$D$99,0))*INDEX(EF!$H$100:$H$115,MATCH(Emissions!$D79,EF!$D$100:$D$115,0))*INDEX(EF!$H$132:$H$147,MATCH(Emissions!$D79,EF!$D$132:$D$147,0))*kgtoGg</f>
        <v>1.7315708154405649</v>
      </c>
      <c r="BH79" s="22">
        <f>INDEX('Activity data'!BH$24:BH$39,MATCH(Emissions!$D79,'Activity data'!$D$24:$D$39,0))*INDEX(EF!$H$84:$H$99,MATCH(Emissions!$D79,EF!$D$84:$D$99,0))*INDEX(EF!$H$100:$H$115,MATCH(Emissions!$D79,EF!$D$100:$D$115,0))*INDEX(EF!$H$132:$H$147,MATCH(Emissions!$D79,EF!$D$132:$D$147,0))*kgtoGg</f>
        <v>1.7303138010456729</v>
      </c>
      <c r="BI79" s="22">
        <f>INDEX('Activity data'!BI$24:BI$39,MATCH(Emissions!$D79,'Activity data'!$D$24:$D$39,0))*INDEX(EF!$H$84:$H$99,MATCH(Emissions!$D79,EF!$D$84:$D$99,0))*INDEX(EF!$H$100:$H$115,MATCH(Emissions!$D79,EF!$D$100:$D$115,0))*INDEX(EF!$H$132:$H$147,MATCH(Emissions!$D79,EF!$D$132:$D$147,0))*kgtoGg</f>
        <v>1.7290567866507811</v>
      </c>
      <c r="BJ79" s="22">
        <f>INDEX('Activity data'!BJ$24:BJ$39,MATCH(Emissions!$D79,'Activity data'!$D$24:$D$39,0))*INDEX(EF!$H$84:$H$99,MATCH(Emissions!$D79,EF!$D$84:$D$99,0))*INDEX(EF!$H$100:$H$115,MATCH(Emissions!$D79,EF!$D$100:$D$115,0))*INDEX(EF!$H$132:$H$147,MATCH(Emissions!$D79,EF!$D$132:$D$147,0))*kgtoGg</f>
        <v>1.7277997722558893</v>
      </c>
      <c r="BK79" s="22">
        <f>INDEX('Activity data'!BK$24:BK$39,MATCH(Emissions!$D79,'Activity data'!$D$24:$D$39,0))*INDEX(EF!$H$84:$H$99,MATCH(Emissions!$D79,EF!$D$84:$D$99,0))*INDEX(EF!$H$100:$H$115,MATCH(Emissions!$D79,EF!$D$100:$D$115,0))*INDEX(EF!$H$132:$H$147,MATCH(Emissions!$D79,EF!$D$132:$D$147,0))*kgtoGg</f>
        <v>1.7265427578609975</v>
      </c>
      <c r="BL79" s="22">
        <f>INDEX('Activity data'!BL$24:BL$39,MATCH(Emissions!$D79,'Activity data'!$D$24:$D$39,0))*INDEX(EF!$H$84:$H$99,MATCH(Emissions!$D79,EF!$D$84:$D$99,0))*INDEX(EF!$H$100:$H$115,MATCH(Emissions!$D79,EF!$D$100:$D$115,0))*INDEX(EF!$H$132:$H$147,MATCH(Emissions!$D79,EF!$D$132:$D$147,0))*kgtoGg</f>
        <v>1.7252857434661055</v>
      </c>
      <c r="BM79" s="22">
        <f>INDEX('Activity data'!BM$24:BM$39,MATCH(Emissions!$D79,'Activity data'!$D$24:$D$39,0))*INDEX(EF!$H$84:$H$99,MATCH(Emissions!$D79,EF!$D$84:$D$99,0))*INDEX(EF!$H$100:$H$115,MATCH(Emissions!$D79,EF!$D$100:$D$115,0))*INDEX(EF!$H$132:$H$147,MATCH(Emissions!$D79,EF!$D$132:$D$147,0))*kgtoGg</f>
        <v>1.724028729071214</v>
      </c>
      <c r="BN79" s="22">
        <f>INDEX('Activity data'!BN$24:BN$39,MATCH(Emissions!$D79,'Activity data'!$D$24:$D$39,0))*INDEX(EF!$H$84:$H$99,MATCH(Emissions!$D79,EF!$D$84:$D$99,0))*INDEX(EF!$H$100:$H$115,MATCH(Emissions!$D79,EF!$D$100:$D$115,0))*INDEX(EF!$H$132:$H$147,MATCH(Emissions!$D79,EF!$D$132:$D$147,0))*kgtoGg</f>
        <v>1.722771714676322</v>
      </c>
      <c r="BO79" s="22">
        <f>INDEX('Activity data'!BO$24:BO$39,MATCH(Emissions!$D79,'Activity data'!$D$24:$D$39,0))*INDEX(EF!$H$84:$H$99,MATCH(Emissions!$D79,EF!$D$84:$D$99,0))*INDEX(EF!$H$100:$H$115,MATCH(Emissions!$D79,EF!$D$100:$D$115,0))*INDEX(EF!$H$132:$H$147,MATCH(Emissions!$D79,EF!$D$132:$D$147,0))*kgtoGg</f>
        <v>1.7215147002814302</v>
      </c>
      <c r="BP79" s="22">
        <f>INDEX('Activity data'!BP$24:BP$39,MATCH(Emissions!$D79,'Activity data'!$D$24:$D$39,0))*INDEX(EF!$H$84:$H$99,MATCH(Emissions!$D79,EF!$D$84:$D$99,0))*INDEX(EF!$H$100:$H$115,MATCH(Emissions!$D79,EF!$D$100:$D$115,0))*INDEX(EF!$H$132:$H$147,MATCH(Emissions!$D79,EF!$D$132:$D$147,0))*kgtoGg</f>
        <v>1.7202576858865384</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0.15402464733467328</v>
      </c>
      <c r="AE80" s="22">
        <f>INDEX('Activity data'!AE$24:AE$39,MATCH(Emissions!$D80,'Activity data'!$D$24:$D$39,0))*INDEX(EF!$H$84:$H$99,MATCH(Emissions!$D80,EF!$D$84:$D$99,0))*INDEX(EF!$H$100:$H$115,MATCH(Emissions!$D80,EF!$D$100:$D$115,0))*INDEX(EF!$H$132:$H$147,MATCH(Emissions!$D80,EF!$D$132:$D$147,0))*kgtoGg</f>
        <v>0.15409597946942172</v>
      </c>
      <c r="AF80" s="22">
        <f>INDEX('Activity data'!AF$24:AF$39,MATCH(Emissions!$D80,'Activity data'!$D$24:$D$39,0))*INDEX(EF!$H$84:$H$99,MATCH(Emissions!$D80,EF!$D$84:$D$99,0))*INDEX(EF!$H$100:$H$115,MATCH(Emissions!$D80,EF!$D$100:$D$115,0))*INDEX(EF!$H$132:$H$147,MATCH(Emissions!$D80,EF!$D$132:$D$147,0))*kgtoGg</f>
        <v>0.15416731160417013</v>
      </c>
      <c r="AG80" s="22">
        <f>INDEX('Activity data'!AG$24:AG$39,MATCH(Emissions!$D80,'Activity data'!$D$24:$D$39,0))*INDEX(EF!$H$84:$H$99,MATCH(Emissions!$D80,EF!$D$84:$D$99,0))*INDEX(EF!$H$100:$H$115,MATCH(Emissions!$D80,EF!$D$100:$D$115,0))*INDEX(EF!$H$132:$H$147,MATCH(Emissions!$D80,EF!$D$132:$D$147,0))*kgtoGg</f>
        <v>0.15436581618121767</v>
      </c>
      <c r="AH80" s="22">
        <f>INDEX('Activity data'!AH$24:AH$39,MATCH(Emissions!$D80,'Activity data'!$D$24:$D$39,0))*INDEX(EF!$H$84:$H$99,MATCH(Emissions!$D80,EF!$D$84:$D$99,0))*INDEX(EF!$H$100:$H$115,MATCH(Emissions!$D80,EF!$D$100:$D$115,0))*INDEX(EF!$H$132:$H$147,MATCH(Emissions!$D80,EF!$D$132:$D$147,0))*kgtoGg</f>
        <v>0.15456432075826512</v>
      </c>
      <c r="AI80" s="22">
        <f>INDEX('Activity data'!AI$24:AI$39,MATCH(Emissions!$D80,'Activity data'!$D$24:$D$39,0))*INDEX(EF!$H$84:$H$99,MATCH(Emissions!$D80,EF!$D$84:$D$99,0))*INDEX(EF!$H$100:$H$115,MATCH(Emissions!$D80,EF!$D$100:$D$115,0))*INDEX(EF!$H$132:$H$147,MATCH(Emissions!$D80,EF!$D$132:$D$147,0))*kgtoGg</f>
        <v>0.1547628253353126</v>
      </c>
      <c r="AJ80" s="22">
        <f>INDEX('Activity data'!AJ$24:AJ$39,MATCH(Emissions!$D80,'Activity data'!$D$24:$D$39,0))*INDEX(EF!$H$84:$H$99,MATCH(Emissions!$D80,EF!$D$84:$D$99,0))*INDEX(EF!$H$100:$H$115,MATCH(Emissions!$D80,EF!$D$100:$D$115,0))*INDEX(EF!$H$132:$H$147,MATCH(Emissions!$D80,EF!$D$132:$D$147,0))*kgtoGg</f>
        <v>0.15496132991236009</v>
      </c>
      <c r="AK80" s="22">
        <f>INDEX('Activity data'!AK$24:AK$39,MATCH(Emissions!$D80,'Activity data'!$D$24:$D$39,0))*INDEX(EF!$H$84:$H$99,MATCH(Emissions!$D80,EF!$D$84:$D$99,0))*INDEX(EF!$H$100:$H$115,MATCH(Emissions!$D80,EF!$D$100:$D$115,0))*INDEX(EF!$H$132:$H$147,MATCH(Emissions!$D80,EF!$D$132:$D$147,0))*kgtoGg</f>
        <v>0.15514731425400569</v>
      </c>
      <c r="AL80" s="22">
        <f>INDEX('Activity data'!AL$24:AL$39,MATCH(Emissions!$D80,'Activity data'!$D$24:$D$39,0))*INDEX(EF!$H$84:$H$99,MATCH(Emissions!$D80,EF!$D$84:$D$99,0))*INDEX(EF!$H$100:$H$115,MATCH(Emissions!$D80,EF!$D$100:$D$115,0))*INDEX(EF!$H$132:$H$147,MATCH(Emissions!$D80,EF!$D$132:$D$147,0))*kgtoGg</f>
        <v>0.1553332985956514</v>
      </c>
      <c r="AM80" s="22">
        <f>INDEX('Activity data'!AM$24:AM$39,MATCH(Emissions!$D80,'Activity data'!$D$24:$D$39,0))*INDEX(EF!$H$84:$H$99,MATCH(Emissions!$D80,EF!$D$84:$D$99,0))*INDEX(EF!$H$100:$H$115,MATCH(Emissions!$D80,EF!$D$100:$D$115,0))*INDEX(EF!$H$132:$H$147,MATCH(Emissions!$D80,EF!$D$132:$D$147,0))*kgtoGg</f>
        <v>0.15551928293729705</v>
      </c>
      <c r="AN80" s="22">
        <f>INDEX('Activity data'!AN$24:AN$39,MATCH(Emissions!$D80,'Activity data'!$D$24:$D$39,0))*INDEX(EF!$H$84:$H$99,MATCH(Emissions!$D80,EF!$D$84:$D$99,0))*INDEX(EF!$H$100:$H$115,MATCH(Emissions!$D80,EF!$D$100:$D$115,0))*INDEX(EF!$H$132:$H$147,MATCH(Emissions!$D80,EF!$D$132:$D$147,0))*kgtoGg</f>
        <v>0.15570526727894271</v>
      </c>
      <c r="AO80" s="22">
        <f>INDEX('Activity data'!AO$24:AO$39,MATCH(Emissions!$D80,'Activity data'!$D$24:$D$39,0))*INDEX(EF!$H$84:$H$99,MATCH(Emissions!$D80,EF!$D$84:$D$99,0))*INDEX(EF!$H$100:$H$115,MATCH(Emissions!$D80,EF!$D$100:$D$115,0))*INDEX(EF!$H$132:$H$147,MATCH(Emissions!$D80,EF!$D$132:$D$147,0))*kgtoGg</f>
        <v>0.15589125162058842</v>
      </c>
      <c r="AP80" s="22">
        <f>INDEX('Activity data'!AP$24:AP$39,MATCH(Emissions!$D80,'Activity data'!$D$24:$D$39,0))*INDEX(EF!$H$84:$H$99,MATCH(Emissions!$D80,EF!$D$84:$D$99,0))*INDEX(EF!$H$100:$H$115,MATCH(Emissions!$D80,EF!$D$100:$D$115,0))*INDEX(EF!$H$132:$H$147,MATCH(Emissions!$D80,EF!$D$132:$D$147,0))*kgtoGg</f>
        <v>0.15607723596223405</v>
      </c>
      <c r="AQ80" s="22">
        <f>INDEX('Activity data'!AQ$24:AQ$39,MATCH(Emissions!$D80,'Activity data'!$D$24:$D$39,0))*INDEX(EF!$H$84:$H$99,MATCH(Emissions!$D80,EF!$D$84:$D$99,0))*INDEX(EF!$H$100:$H$115,MATCH(Emissions!$D80,EF!$D$100:$D$115,0))*INDEX(EF!$H$132:$H$147,MATCH(Emissions!$D80,EF!$D$132:$D$147,0))*kgtoGg</f>
        <v>0.15626322030387974</v>
      </c>
      <c r="AR80" s="22">
        <f>INDEX('Activity data'!AR$24:AR$39,MATCH(Emissions!$D80,'Activity data'!$D$24:$D$39,0))*INDEX(EF!$H$84:$H$99,MATCH(Emissions!$D80,EF!$D$84:$D$99,0))*INDEX(EF!$H$100:$H$115,MATCH(Emissions!$D80,EF!$D$100:$D$115,0))*INDEX(EF!$H$132:$H$147,MATCH(Emissions!$D80,EF!$D$132:$D$147,0))*kgtoGg</f>
        <v>0.15644920464552536</v>
      </c>
      <c r="AS80" s="22">
        <f>INDEX('Activity data'!AS$24:AS$39,MATCH(Emissions!$D80,'Activity data'!$D$24:$D$39,0))*INDEX(EF!$H$84:$H$99,MATCH(Emissions!$D80,EF!$D$84:$D$99,0))*INDEX(EF!$H$100:$H$115,MATCH(Emissions!$D80,EF!$D$100:$D$115,0))*INDEX(EF!$H$132:$H$147,MATCH(Emissions!$D80,EF!$D$132:$D$147,0))*kgtoGg</f>
        <v>0.15663518898717105</v>
      </c>
      <c r="AT80" s="22">
        <f>INDEX('Activity data'!AT$24:AT$39,MATCH(Emissions!$D80,'Activity data'!$D$24:$D$39,0))*INDEX(EF!$H$84:$H$99,MATCH(Emissions!$D80,EF!$D$84:$D$99,0))*INDEX(EF!$H$100:$H$115,MATCH(Emissions!$D80,EF!$D$100:$D$115,0))*INDEX(EF!$H$132:$H$147,MATCH(Emissions!$D80,EF!$D$132:$D$147,0))*kgtoGg</f>
        <v>0.15682117332881668</v>
      </c>
      <c r="AU80" s="22">
        <f>INDEX('Activity data'!AU$24:AU$39,MATCH(Emissions!$D80,'Activity data'!$D$24:$D$39,0))*INDEX(EF!$H$84:$H$99,MATCH(Emissions!$D80,EF!$D$84:$D$99,0))*INDEX(EF!$H$100:$H$115,MATCH(Emissions!$D80,EF!$D$100:$D$115,0))*INDEX(EF!$H$132:$H$147,MATCH(Emissions!$D80,EF!$D$132:$D$147,0))*kgtoGg</f>
        <v>0.15700715767046236</v>
      </c>
      <c r="AV80" s="22">
        <f>INDEX('Activity data'!AV$24:AV$39,MATCH(Emissions!$D80,'Activity data'!$D$24:$D$39,0))*INDEX(EF!$H$84:$H$99,MATCH(Emissions!$D80,EF!$D$84:$D$99,0))*INDEX(EF!$H$100:$H$115,MATCH(Emissions!$D80,EF!$D$100:$D$115,0))*INDEX(EF!$H$132:$H$147,MATCH(Emissions!$D80,EF!$D$132:$D$147,0))*kgtoGg</f>
        <v>0.15719314201210802</v>
      </c>
      <c r="AW80" s="22">
        <f>INDEX('Activity data'!AW$24:AW$39,MATCH(Emissions!$D80,'Activity data'!$D$24:$D$39,0))*INDEX(EF!$H$84:$H$99,MATCH(Emissions!$D80,EF!$D$84:$D$99,0))*INDEX(EF!$H$100:$H$115,MATCH(Emissions!$D80,EF!$D$100:$D$115,0))*INDEX(EF!$H$132:$H$147,MATCH(Emissions!$D80,EF!$D$132:$D$147,0))*kgtoGg</f>
        <v>0.15737912635375373</v>
      </c>
      <c r="AX80" s="22">
        <f>INDEX('Activity data'!AX$24:AX$39,MATCH(Emissions!$D80,'Activity data'!$D$24:$D$39,0))*INDEX(EF!$H$84:$H$99,MATCH(Emissions!$D80,EF!$D$84:$D$99,0))*INDEX(EF!$H$100:$H$115,MATCH(Emissions!$D80,EF!$D$100:$D$115,0))*INDEX(EF!$H$132:$H$147,MATCH(Emissions!$D80,EF!$D$132:$D$147,0))*kgtoGg</f>
        <v>0.15756511069539933</v>
      </c>
      <c r="AY80" s="22">
        <f>INDEX('Activity data'!AY$24:AY$39,MATCH(Emissions!$D80,'Activity data'!$D$24:$D$39,0))*INDEX(EF!$H$84:$H$99,MATCH(Emissions!$D80,EF!$D$84:$D$99,0))*INDEX(EF!$H$100:$H$115,MATCH(Emissions!$D80,EF!$D$100:$D$115,0))*INDEX(EF!$H$132:$H$147,MATCH(Emissions!$D80,EF!$D$132:$D$147,0))*kgtoGg</f>
        <v>0.15775109503704501</v>
      </c>
      <c r="AZ80" s="22">
        <f>INDEX('Activity data'!AZ$24:AZ$39,MATCH(Emissions!$D80,'Activity data'!$D$24:$D$39,0))*INDEX(EF!$H$84:$H$99,MATCH(Emissions!$D80,EF!$D$84:$D$99,0))*INDEX(EF!$H$100:$H$115,MATCH(Emissions!$D80,EF!$D$100:$D$115,0))*INDEX(EF!$H$132:$H$147,MATCH(Emissions!$D80,EF!$D$132:$D$147,0))*kgtoGg</f>
        <v>0.15793707937869061</v>
      </c>
      <c r="BA80" s="22">
        <f>INDEX('Activity data'!BA$24:BA$39,MATCH(Emissions!$D80,'Activity data'!$D$24:$D$39,0))*INDEX(EF!$H$84:$H$99,MATCH(Emissions!$D80,EF!$D$84:$D$99,0))*INDEX(EF!$H$100:$H$115,MATCH(Emissions!$D80,EF!$D$100:$D$115,0))*INDEX(EF!$H$132:$H$147,MATCH(Emissions!$D80,EF!$D$132:$D$147,0))*kgtoGg</f>
        <v>0.15812306372033633</v>
      </c>
      <c r="BB80" s="22">
        <f>INDEX('Activity data'!BB$24:BB$39,MATCH(Emissions!$D80,'Activity data'!$D$24:$D$39,0))*INDEX(EF!$H$84:$H$99,MATCH(Emissions!$D80,EF!$D$84:$D$99,0))*INDEX(EF!$H$100:$H$115,MATCH(Emissions!$D80,EF!$D$100:$D$115,0))*INDEX(EF!$H$132:$H$147,MATCH(Emissions!$D80,EF!$D$132:$D$147,0))*kgtoGg</f>
        <v>0.15830904806198196</v>
      </c>
      <c r="BC80" s="22">
        <f>INDEX('Activity data'!BC$24:BC$39,MATCH(Emissions!$D80,'Activity data'!$D$24:$D$39,0))*INDEX(EF!$H$84:$H$99,MATCH(Emissions!$D80,EF!$D$84:$D$99,0))*INDEX(EF!$H$100:$H$115,MATCH(Emissions!$D80,EF!$D$100:$D$115,0))*INDEX(EF!$H$132:$H$147,MATCH(Emissions!$D80,EF!$D$132:$D$147,0))*kgtoGg</f>
        <v>0.15849503240362764</v>
      </c>
      <c r="BD80" s="22">
        <f>INDEX('Activity data'!BD$24:BD$39,MATCH(Emissions!$D80,'Activity data'!$D$24:$D$39,0))*INDEX(EF!$H$84:$H$99,MATCH(Emissions!$D80,EF!$D$84:$D$99,0))*INDEX(EF!$H$100:$H$115,MATCH(Emissions!$D80,EF!$D$100:$D$115,0))*INDEX(EF!$H$132:$H$147,MATCH(Emissions!$D80,EF!$D$132:$D$147,0))*kgtoGg</f>
        <v>0.1586810167452733</v>
      </c>
      <c r="BE80" s="22">
        <f>INDEX('Activity data'!BE$24:BE$39,MATCH(Emissions!$D80,'Activity data'!$D$24:$D$39,0))*INDEX(EF!$H$84:$H$99,MATCH(Emissions!$D80,EF!$D$84:$D$99,0))*INDEX(EF!$H$100:$H$115,MATCH(Emissions!$D80,EF!$D$100:$D$115,0))*INDEX(EF!$H$132:$H$147,MATCH(Emissions!$D80,EF!$D$132:$D$147,0))*kgtoGg</f>
        <v>0.15886700108691895</v>
      </c>
      <c r="BF80" s="22">
        <f>INDEX('Activity data'!BF$24:BF$39,MATCH(Emissions!$D80,'Activity data'!$D$24:$D$39,0))*INDEX(EF!$H$84:$H$99,MATCH(Emissions!$D80,EF!$D$84:$D$99,0))*INDEX(EF!$H$100:$H$115,MATCH(Emissions!$D80,EF!$D$100:$D$115,0))*INDEX(EF!$H$132:$H$147,MATCH(Emissions!$D80,EF!$D$132:$D$147,0))*kgtoGg</f>
        <v>0.15905298542856466</v>
      </c>
      <c r="BG80" s="22">
        <f>INDEX('Activity data'!BG$24:BG$39,MATCH(Emissions!$D80,'Activity data'!$D$24:$D$39,0))*INDEX(EF!$H$84:$H$99,MATCH(Emissions!$D80,EF!$D$84:$D$99,0))*INDEX(EF!$H$100:$H$115,MATCH(Emissions!$D80,EF!$D$100:$D$115,0))*INDEX(EF!$H$132:$H$147,MATCH(Emissions!$D80,EF!$D$132:$D$147,0))*kgtoGg</f>
        <v>0.15923896977021029</v>
      </c>
      <c r="BH80" s="22">
        <f>INDEX('Activity data'!BH$24:BH$39,MATCH(Emissions!$D80,'Activity data'!$D$24:$D$39,0))*INDEX(EF!$H$84:$H$99,MATCH(Emissions!$D80,EF!$D$84:$D$99,0))*INDEX(EF!$H$100:$H$115,MATCH(Emissions!$D80,EF!$D$100:$D$115,0))*INDEX(EF!$H$132:$H$147,MATCH(Emissions!$D80,EF!$D$132:$D$147,0))*kgtoGg</f>
        <v>0.15942495411185595</v>
      </c>
      <c r="BI80" s="22">
        <f>INDEX('Activity data'!BI$24:BI$39,MATCH(Emissions!$D80,'Activity data'!$D$24:$D$39,0))*INDEX(EF!$H$84:$H$99,MATCH(Emissions!$D80,EF!$D$84:$D$99,0))*INDEX(EF!$H$100:$H$115,MATCH(Emissions!$D80,EF!$D$100:$D$115,0))*INDEX(EF!$H$132:$H$147,MATCH(Emissions!$D80,EF!$D$132:$D$147,0))*kgtoGg</f>
        <v>0.15961093845350158</v>
      </c>
      <c r="BJ80" s="22">
        <f>INDEX('Activity data'!BJ$24:BJ$39,MATCH(Emissions!$D80,'Activity data'!$D$24:$D$39,0))*INDEX(EF!$H$84:$H$99,MATCH(Emissions!$D80,EF!$D$84:$D$99,0))*INDEX(EF!$H$100:$H$115,MATCH(Emissions!$D80,EF!$D$100:$D$115,0))*INDEX(EF!$H$132:$H$147,MATCH(Emissions!$D80,EF!$D$132:$D$147,0))*kgtoGg</f>
        <v>0.15979692279514729</v>
      </c>
      <c r="BK80" s="22">
        <f>INDEX('Activity data'!BK$24:BK$39,MATCH(Emissions!$D80,'Activity data'!$D$24:$D$39,0))*INDEX(EF!$H$84:$H$99,MATCH(Emissions!$D80,EF!$D$84:$D$99,0))*INDEX(EF!$H$100:$H$115,MATCH(Emissions!$D80,EF!$D$100:$D$115,0))*INDEX(EF!$H$132:$H$147,MATCH(Emissions!$D80,EF!$D$132:$D$147,0))*kgtoGg</f>
        <v>0.15998290713679295</v>
      </c>
      <c r="BL80" s="22">
        <f>INDEX('Activity data'!BL$24:BL$39,MATCH(Emissions!$D80,'Activity data'!$D$24:$D$39,0))*INDEX(EF!$H$84:$H$99,MATCH(Emissions!$D80,EF!$D$84:$D$99,0))*INDEX(EF!$H$100:$H$115,MATCH(Emissions!$D80,EF!$D$100:$D$115,0))*INDEX(EF!$H$132:$H$147,MATCH(Emissions!$D80,EF!$D$132:$D$147,0))*kgtoGg</f>
        <v>0.16016889147843857</v>
      </c>
      <c r="BM80" s="22">
        <f>INDEX('Activity data'!BM$24:BM$39,MATCH(Emissions!$D80,'Activity data'!$D$24:$D$39,0))*INDEX(EF!$H$84:$H$99,MATCH(Emissions!$D80,EF!$D$84:$D$99,0))*INDEX(EF!$H$100:$H$115,MATCH(Emissions!$D80,EF!$D$100:$D$115,0))*INDEX(EF!$H$132:$H$147,MATCH(Emissions!$D80,EF!$D$132:$D$147,0))*kgtoGg</f>
        <v>0.1603548758200842</v>
      </c>
      <c r="BN80" s="22">
        <f>INDEX('Activity data'!BN$24:BN$39,MATCH(Emissions!$D80,'Activity data'!$D$24:$D$39,0))*INDEX(EF!$H$84:$H$99,MATCH(Emissions!$D80,EF!$D$84:$D$99,0))*INDEX(EF!$H$100:$H$115,MATCH(Emissions!$D80,EF!$D$100:$D$115,0))*INDEX(EF!$H$132:$H$147,MATCH(Emissions!$D80,EF!$D$132:$D$147,0))*kgtoGg</f>
        <v>0.16054086016172991</v>
      </c>
      <c r="BO80" s="22">
        <f>INDEX('Activity data'!BO$24:BO$39,MATCH(Emissions!$D80,'Activity data'!$D$24:$D$39,0))*INDEX(EF!$H$84:$H$99,MATCH(Emissions!$D80,EF!$D$84:$D$99,0))*INDEX(EF!$H$100:$H$115,MATCH(Emissions!$D80,EF!$D$100:$D$115,0))*INDEX(EF!$H$132:$H$147,MATCH(Emissions!$D80,EF!$D$132:$D$147,0))*kgtoGg</f>
        <v>0.16072684450337554</v>
      </c>
      <c r="BP80" s="22">
        <f>INDEX('Activity data'!BP$24:BP$39,MATCH(Emissions!$D80,'Activity data'!$D$24:$D$39,0))*INDEX(EF!$H$84:$H$99,MATCH(Emissions!$D80,EF!$D$84:$D$99,0))*INDEX(EF!$H$100:$H$115,MATCH(Emissions!$D80,EF!$D$100:$D$115,0))*INDEX(EF!$H$132:$H$147,MATCH(Emissions!$D80,EF!$D$132:$D$147,0))*kgtoGg</f>
        <v>0.1609128288450212</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1.6261561253316768E-2</v>
      </c>
      <c r="AE81" s="22">
        <f>INDEX('Activity data'!AE$24:AE$39,MATCH(Emissions!$D81,'Activity data'!$D$24:$D$39,0))*INDEX(EF!$H$84:$H$99,MATCH(Emissions!$D81,EF!$D$84:$D$99,0))*INDEX(EF!$H$100:$H$115,MATCH(Emissions!$D81,EF!$D$100:$D$115,0))*INDEX(EF!$H$132:$H$147,MATCH(Emissions!$D81,EF!$D$132:$D$147,0))*kgtoGg</f>
        <v>1.6261561253316768E-2</v>
      </c>
      <c r="AF81" s="22">
        <f>INDEX('Activity data'!AF$24:AF$39,MATCH(Emissions!$D81,'Activity data'!$D$24:$D$39,0))*INDEX(EF!$H$84:$H$99,MATCH(Emissions!$D81,EF!$D$84:$D$99,0))*INDEX(EF!$H$100:$H$115,MATCH(Emissions!$D81,EF!$D$100:$D$115,0))*INDEX(EF!$H$132:$H$147,MATCH(Emissions!$D81,EF!$D$132:$D$147,0))*kgtoGg</f>
        <v>1.6261561253316768E-2</v>
      </c>
      <c r="AG81" s="22">
        <f>INDEX('Activity data'!AG$24:AG$39,MATCH(Emissions!$D81,'Activity data'!$D$24:$D$39,0))*INDEX(EF!$H$84:$H$99,MATCH(Emissions!$D81,EF!$D$84:$D$99,0))*INDEX(EF!$H$100:$H$115,MATCH(Emissions!$D81,EF!$D$100:$D$115,0))*INDEX(EF!$H$132:$H$147,MATCH(Emissions!$D81,EF!$D$132:$D$147,0))*kgtoGg</f>
        <v>1.6261561253316768E-2</v>
      </c>
      <c r="AH81" s="22">
        <f>INDEX('Activity data'!AH$24:AH$39,MATCH(Emissions!$D81,'Activity data'!$D$24:$D$39,0))*INDEX(EF!$H$84:$H$99,MATCH(Emissions!$D81,EF!$D$84:$D$99,0))*INDEX(EF!$H$100:$H$115,MATCH(Emissions!$D81,EF!$D$100:$D$115,0))*INDEX(EF!$H$132:$H$147,MATCH(Emissions!$D81,EF!$D$132:$D$147,0))*kgtoGg</f>
        <v>1.6261561253316768E-2</v>
      </c>
      <c r="AI81" s="22">
        <f>INDEX('Activity data'!AI$24:AI$39,MATCH(Emissions!$D81,'Activity data'!$D$24:$D$39,0))*INDEX(EF!$H$84:$H$99,MATCH(Emissions!$D81,EF!$D$84:$D$99,0))*INDEX(EF!$H$100:$H$115,MATCH(Emissions!$D81,EF!$D$100:$D$115,0))*INDEX(EF!$H$132:$H$147,MATCH(Emissions!$D81,EF!$D$132:$D$147,0))*kgtoGg</f>
        <v>1.6261561253316768E-2</v>
      </c>
      <c r="AJ81" s="22">
        <f>INDEX('Activity data'!AJ$24:AJ$39,MATCH(Emissions!$D81,'Activity data'!$D$24:$D$39,0))*INDEX(EF!$H$84:$H$99,MATCH(Emissions!$D81,EF!$D$84:$D$99,0))*INDEX(EF!$H$100:$H$115,MATCH(Emissions!$D81,EF!$D$100:$D$115,0))*INDEX(EF!$H$132:$H$147,MATCH(Emissions!$D81,EF!$D$132:$D$147,0))*kgtoGg</f>
        <v>1.6261561253316768E-2</v>
      </c>
      <c r="AK81" s="22">
        <f>INDEX('Activity data'!AK$24:AK$39,MATCH(Emissions!$D81,'Activity data'!$D$24:$D$39,0))*INDEX(EF!$H$84:$H$99,MATCH(Emissions!$D81,EF!$D$84:$D$99,0))*INDEX(EF!$H$100:$H$115,MATCH(Emissions!$D81,EF!$D$100:$D$115,0))*INDEX(EF!$H$132:$H$147,MATCH(Emissions!$D81,EF!$D$132:$D$147,0))*kgtoGg</f>
        <v>1.6261561253316768E-2</v>
      </c>
      <c r="AL81" s="22">
        <f>INDEX('Activity data'!AL$24:AL$39,MATCH(Emissions!$D81,'Activity data'!$D$24:$D$39,0))*INDEX(EF!$H$84:$H$99,MATCH(Emissions!$D81,EF!$D$84:$D$99,0))*INDEX(EF!$H$100:$H$115,MATCH(Emissions!$D81,EF!$D$100:$D$115,0))*INDEX(EF!$H$132:$H$147,MATCH(Emissions!$D81,EF!$D$132:$D$147,0))*kgtoGg</f>
        <v>1.6261561253316768E-2</v>
      </c>
      <c r="AM81" s="22">
        <f>INDEX('Activity data'!AM$24:AM$39,MATCH(Emissions!$D81,'Activity data'!$D$24:$D$39,0))*INDEX(EF!$H$84:$H$99,MATCH(Emissions!$D81,EF!$D$84:$D$99,0))*INDEX(EF!$H$100:$H$115,MATCH(Emissions!$D81,EF!$D$100:$D$115,0))*INDEX(EF!$H$132:$H$147,MATCH(Emissions!$D81,EF!$D$132:$D$147,0))*kgtoGg</f>
        <v>1.6261561253316768E-2</v>
      </c>
      <c r="AN81" s="22">
        <f>INDEX('Activity data'!AN$24:AN$39,MATCH(Emissions!$D81,'Activity data'!$D$24:$D$39,0))*INDEX(EF!$H$84:$H$99,MATCH(Emissions!$D81,EF!$D$84:$D$99,0))*INDEX(EF!$H$100:$H$115,MATCH(Emissions!$D81,EF!$D$100:$D$115,0))*INDEX(EF!$H$132:$H$147,MATCH(Emissions!$D81,EF!$D$132:$D$147,0))*kgtoGg</f>
        <v>1.6261561253316768E-2</v>
      </c>
      <c r="AO81" s="22">
        <f>INDEX('Activity data'!AO$24:AO$39,MATCH(Emissions!$D81,'Activity data'!$D$24:$D$39,0))*INDEX(EF!$H$84:$H$99,MATCH(Emissions!$D81,EF!$D$84:$D$99,0))*INDEX(EF!$H$100:$H$115,MATCH(Emissions!$D81,EF!$D$100:$D$115,0))*INDEX(EF!$H$132:$H$147,MATCH(Emissions!$D81,EF!$D$132:$D$147,0))*kgtoGg</f>
        <v>1.6261561253316768E-2</v>
      </c>
      <c r="AP81" s="22">
        <f>INDEX('Activity data'!AP$24:AP$39,MATCH(Emissions!$D81,'Activity data'!$D$24:$D$39,0))*INDEX(EF!$H$84:$H$99,MATCH(Emissions!$D81,EF!$D$84:$D$99,0))*INDEX(EF!$H$100:$H$115,MATCH(Emissions!$D81,EF!$D$100:$D$115,0))*INDEX(EF!$H$132:$H$147,MATCH(Emissions!$D81,EF!$D$132:$D$147,0))*kgtoGg</f>
        <v>1.6261561253316768E-2</v>
      </c>
      <c r="AQ81" s="22">
        <f>INDEX('Activity data'!AQ$24:AQ$39,MATCH(Emissions!$D81,'Activity data'!$D$24:$D$39,0))*INDEX(EF!$H$84:$H$99,MATCH(Emissions!$D81,EF!$D$84:$D$99,0))*INDEX(EF!$H$100:$H$115,MATCH(Emissions!$D81,EF!$D$100:$D$115,0))*INDEX(EF!$H$132:$H$147,MATCH(Emissions!$D81,EF!$D$132:$D$147,0))*kgtoGg</f>
        <v>1.6261561253316768E-2</v>
      </c>
      <c r="AR81" s="22">
        <f>INDEX('Activity data'!AR$24:AR$39,MATCH(Emissions!$D81,'Activity data'!$D$24:$D$39,0))*INDEX(EF!$H$84:$H$99,MATCH(Emissions!$D81,EF!$D$84:$D$99,0))*INDEX(EF!$H$100:$H$115,MATCH(Emissions!$D81,EF!$D$100:$D$115,0))*INDEX(EF!$H$132:$H$147,MATCH(Emissions!$D81,EF!$D$132:$D$147,0))*kgtoGg</f>
        <v>1.6261561253316768E-2</v>
      </c>
      <c r="AS81" s="22">
        <f>INDEX('Activity data'!AS$24:AS$39,MATCH(Emissions!$D81,'Activity data'!$D$24:$D$39,0))*INDEX(EF!$H$84:$H$99,MATCH(Emissions!$D81,EF!$D$84:$D$99,0))*INDEX(EF!$H$100:$H$115,MATCH(Emissions!$D81,EF!$D$100:$D$115,0))*INDEX(EF!$H$132:$H$147,MATCH(Emissions!$D81,EF!$D$132:$D$147,0))*kgtoGg</f>
        <v>1.6261561253316768E-2</v>
      </c>
      <c r="AT81" s="22">
        <f>INDEX('Activity data'!AT$24:AT$39,MATCH(Emissions!$D81,'Activity data'!$D$24:$D$39,0))*INDEX(EF!$H$84:$H$99,MATCH(Emissions!$D81,EF!$D$84:$D$99,0))*INDEX(EF!$H$100:$H$115,MATCH(Emissions!$D81,EF!$D$100:$D$115,0))*INDEX(EF!$H$132:$H$147,MATCH(Emissions!$D81,EF!$D$132:$D$147,0))*kgtoGg</f>
        <v>1.6261561253316768E-2</v>
      </c>
      <c r="AU81" s="22">
        <f>INDEX('Activity data'!AU$24:AU$39,MATCH(Emissions!$D81,'Activity data'!$D$24:$D$39,0))*INDEX(EF!$H$84:$H$99,MATCH(Emissions!$D81,EF!$D$84:$D$99,0))*INDEX(EF!$H$100:$H$115,MATCH(Emissions!$D81,EF!$D$100:$D$115,0))*INDEX(EF!$H$132:$H$147,MATCH(Emissions!$D81,EF!$D$132:$D$147,0))*kgtoGg</f>
        <v>1.6261561253316768E-2</v>
      </c>
      <c r="AV81" s="22">
        <f>INDEX('Activity data'!AV$24:AV$39,MATCH(Emissions!$D81,'Activity data'!$D$24:$D$39,0))*INDEX(EF!$H$84:$H$99,MATCH(Emissions!$D81,EF!$D$84:$D$99,0))*INDEX(EF!$H$100:$H$115,MATCH(Emissions!$D81,EF!$D$100:$D$115,0))*INDEX(EF!$H$132:$H$147,MATCH(Emissions!$D81,EF!$D$132:$D$147,0))*kgtoGg</f>
        <v>1.6261561253316768E-2</v>
      </c>
      <c r="AW81" s="22">
        <f>INDEX('Activity data'!AW$24:AW$39,MATCH(Emissions!$D81,'Activity data'!$D$24:$D$39,0))*INDEX(EF!$H$84:$H$99,MATCH(Emissions!$D81,EF!$D$84:$D$99,0))*INDEX(EF!$H$100:$H$115,MATCH(Emissions!$D81,EF!$D$100:$D$115,0))*INDEX(EF!$H$132:$H$147,MATCH(Emissions!$D81,EF!$D$132:$D$147,0))*kgtoGg</f>
        <v>1.6261561253316768E-2</v>
      </c>
      <c r="AX81" s="22">
        <f>INDEX('Activity data'!AX$24:AX$39,MATCH(Emissions!$D81,'Activity data'!$D$24:$D$39,0))*INDEX(EF!$H$84:$H$99,MATCH(Emissions!$D81,EF!$D$84:$D$99,0))*INDEX(EF!$H$100:$H$115,MATCH(Emissions!$D81,EF!$D$100:$D$115,0))*INDEX(EF!$H$132:$H$147,MATCH(Emissions!$D81,EF!$D$132:$D$147,0))*kgtoGg</f>
        <v>1.6261561253316768E-2</v>
      </c>
      <c r="AY81" s="22">
        <f>INDEX('Activity data'!AY$24:AY$39,MATCH(Emissions!$D81,'Activity data'!$D$24:$D$39,0))*INDEX(EF!$H$84:$H$99,MATCH(Emissions!$D81,EF!$D$84:$D$99,0))*INDEX(EF!$H$100:$H$115,MATCH(Emissions!$D81,EF!$D$100:$D$115,0))*INDEX(EF!$H$132:$H$147,MATCH(Emissions!$D81,EF!$D$132:$D$147,0))*kgtoGg</f>
        <v>1.6261561253316768E-2</v>
      </c>
      <c r="AZ81" s="22">
        <f>INDEX('Activity data'!AZ$24:AZ$39,MATCH(Emissions!$D81,'Activity data'!$D$24:$D$39,0))*INDEX(EF!$H$84:$H$99,MATCH(Emissions!$D81,EF!$D$84:$D$99,0))*INDEX(EF!$H$100:$H$115,MATCH(Emissions!$D81,EF!$D$100:$D$115,0))*INDEX(EF!$H$132:$H$147,MATCH(Emissions!$D81,EF!$D$132:$D$147,0))*kgtoGg</f>
        <v>1.6261561253316768E-2</v>
      </c>
      <c r="BA81" s="22">
        <f>INDEX('Activity data'!BA$24:BA$39,MATCH(Emissions!$D81,'Activity data'!$D$24:$D$39,0))*INDEX(EF!$H$84:$H$99,MATCH(Emissions!$D81,EF!$D$84:$D$99,0))*INDEX(EF!$H$100:$H$115,MATCH(Emissions!$D81,EF!$D$100:$D$115,0))*INDEX(EF!$H$132:$H$147,MATCH(Emissions!$D81,EF!$D$132:$D$147,0))*kgtoGg</f>
        <v>1.6261561253316768E-2</v>
      </c>
      <c r="BB81" s="22">
        <f>INDEX('Activity data'!BB$24:BB$39,MATCH(Emissions!$D81,'Activity data'!$D$24:$D$39,0))*INDEX(EF!$H$84:$H$99,MATCH(Emissions!$D81,EF!$D$84:$D$99,0))*INDEX(EF!$H$100:$H$115,MATCH(Emissions!$D81,EF!$D$100:$D$115,0))*INDEX(EF!$H$132:$H$147,MATCH(Emissions!$D81,EF!$D$132:$D$147,0))*kgtoGg</f>
        <v>1.6261561253316768E-2</v>
      </c>
      <c r="BC81" s="22">
        <f>INDEX('Activity data'!BC$24:BC$39,MATCH(Emissions!$D81,'Activity data'!$D$24:$D$39,0))*INDEX(EF!$H$84:$H$99,MATCH(Emissions!$D81,EF!$D$84:$D$99,0))*INDEX(EF!$H$100:$H$115,MATCH(Emissions!$D81,EF!$D$100:$D$115,0))*INDEX(EF!$H$132:$H$147,MATCH(Emissions!$D81,EF!$D$132:$D$147,0))*kgtoGg</f>
        <v>1.6261561253316768E-2</v>
      </c>
      <c r="BD81" s="22">
        <f>INDEX('Activity data'!BD$24:BD$39,MATCH(Emissions!$D81,'Activity data'!$D$24:$D$39,0))*INDEX(EF!$H$84:$H$99,MATCH(Emissions!$D81,EF!$D$84:$D$99,0))*INDEX(EF!$H$100:$H$115,MATCH(Emissions!$D81,EF!$D$100:$D$115,0))*INDEX(EF!$H$132:$H$147,MATCH(Emissions!$D81,EF!$D$132:$D$147,0))*kgtoGg</f>
        <v>1.6261561253316768E-2</v>
      </c>
      <c r="BE81" s="22">
        <f>INDEX('Activity data'!BE$24:BE$39,MATCH(Emissions!$D81,'Activity data'!$D$24:$D$39,0))*INDEX(EF!$H$84:$H$99,MATCH(Emissions!$D81,EF!$D$84:$D$99,0))*INDEX(EF!$H$100:$H$115,MATCH(Emissions!$D81,EF!$D$100:$D$115,0))*INDEX(EF!$H$132:$H$147,MATCH(Emissions!$D81,EF!$D$132:$D$147,0))*kgtoGg</f>
        <v>1.6261561253316768E-2</v>
      </c>
      <c r="BF81" s="22">
        <f>INDEX('Activity data'!BF$24:BF$39,MATCH(Emissions!$D81,'Activity data'!$D$24:$D$39,0))*INDEX(EF!$H$84:$H$99,MATCH(Emissions!$D81,EF!$D$84:$D$99,0))*INDEX(EF!$H$100:$H$115,MATCH(Emissions!$D81,EF!$D$100:$D$115,0))*INDEX(EF!$H$132:$H$147,MATCH(Emissions!$D81,EF!$D$132:$D$147,0))*kgtoGg</f>
        <v>1.6261561253316768E-2</v>
      </c>
      <c r="BG81" s="22">
        <f>INDEX('Activity data'!BG$24:BG$39,MATCH(Emissions!$D81,'Activity data'!$D$24:$D$39,0))*INDEX(EF!$H$84:$H$99,MATCH(Emissions!$D81,EF!$D$84:$D$99,0))*INDEX(EF!$H$100:$H$115,MATCH(Emissions!$D81,EF!$D$100:$D$115,0))*INDEX(EF!$H$132:$H$147,MATCH(Emissions!$D81,EF!$D$132:$D$147,0))*kgtoGg</f>
        <v>1.6261561253316768E-2</v>
      </c>
      <c r="BH81" s="22">
        <f>INDEX('Activity data'!BH$24:BH$39,MATCH(Emissions!$D81,'Activity data'!$D$24:$D$39,0))*INDEX(EF!$H$84:$H$99,MATCH(Emissions!$D81,EF!$D$84:$D$99,0))*INDEX(EF!$H$100:$H$115,MATCH(Emissions!$D81,EF!$D$100:$D$115,0))*INDEX(EF!$H$132:$H$147,MATCH(Emissions!$D81,EF!$D$132:$D$147,0))*kgtoGg</f>
        <v>1.6261561253316768E-2</v>
      </c>
      <c r="BI81" s="22">
        <f>INDEX('Activity data'!BI$24:BI$39,MATCH(Emissions!$D81,'Activity data'!$D$24:$D$39,0))*INDEX(EF!$H$84:$H$99,MATCH(Emissions!$D81,EF!$D$84:$D$99,0))*INDEX(EF!$H$100:$H$115,MATCH(Emissions!$D81,EF!$D$100:$D$115,0))*INDEX(EF!$H$132:$H$147,MATCH(Emissions!$D81,EF!$D$132:$D$147,0))*kgtoGg</f>
        <v>1.6261561253316768E-2</v>
      </c>
      <c r="BJ81" s="22">
        <f>INDEX('Activity data'!BJ$24:BJ$39,MATCH(Emissions!$D81,'Activity data'!$D$24:$D$39,0))*INDEX(EF!$H$84:$H$99,MATCH(Emissions!$D81,EF!$D$84:$D$99,0))*INDEX(EF!$H$100:$H$115,MATCH(Emissions!$D81,EF!$D$100:$D$115,0))*INDEX(EF!$H$132:$H$147,MATCH(Emissions!$D81,EF!$D$132:$D$147,0))*kgtoGg</f>
        <v>1.6261561253316768E-2</v>
      </c>
      <c r="BK81" s="22">
        <f>INDEX('Activity data'!BK$24:BK$39,MATCH(Emissions!$D81,'Activity data'!$D$24:$D$39,0))*INDEX(EF!$H$84:$H$99,MATCH(Emissions!$D81,EF!$D$84:$D$99,0))*INDEX(EF!$H$100:$H$115,MATCH(Emissions!$D81,EF!$D$100:$D$115,0))*INDEX(EF!$H$132:$H$147,MATCH(Emissions!$D81,EF!$D$132:$D$147,0))*kgtoGg</f>
        <v>1.6261561253316768E-2</v>
      </c>
      <c r="BL81" s="22">
        <f>INDEX('Activity data'!BL$24:BL$39,MATCH(Emissions!$D81,'Activity data'!$D$24:$D$39,0))*INDEX(EF!$H$84:$H$99,MATCH(Emissions!$D81,EF!$D$84:$D$99,0))*INDEX(EF!$H$100:$H$115,MATCH(Emissions!$D81,EF!$D$100:$D$115,0))*INDEX(EF!$H$132:$H$147,MATCH(Emissions!$D81,EF!$D$132:$D$147,0))*kgtoGg</f>
        <v>1.6261561253316768E-2</v>
      </c>
      <c r="BM81" s="22">
        <f>INDEX('Activity data'!BM$24:BM$39,MATCH(Emissions!$D81,'Activity data'!$D$24:$D$39,0))*INDEX(EF!$H$84:$H$99,MATCH(Emissions!$D81,EF!$D$84:$D$99,0))*INDEX(EF!$H$100:$H$115,MATCH(Emissions!$D81,EF!$D$100:$D$115,0))*INDEX(EF!$H$132:$H$147,MATCH(Emissions!$D81,EF!$D$132:$D$147,0))*kgtoGg</f>
        <v>1.6261561253316768E-2</v>
      </c>
      <c r="BN81" s="22">
        <f>INDEX('Activity data'!BN$24:BN$39,MATCH(Emissions!$D81,'Activity data'!$D$24:$D$39,0))*INDEX(EF!$H$84:$H$99,MATCH(Emissions!$D81,EF!$D$84:$D$99,0))*INDEX(EF!$H$100:$H$115,MATCH(Emissions!$D81,EF!$D$100:$D$115,0))*INDEX(EF!$H$132:$H$147,MATCH(Emissions!$D81,EF!$D$132:$D$147,0))*kgtoGg</f>
        <v>1.6261561253316768E-2</v>
      </c>
      <c r="BO81" s="22">
        <f>INDEX('Activity data'!BO$24:BO$39,MATCH(Emissions!$D81,'Activity data'!$D$24:$D$39,0))*INDEX(EF!$H$84:$H$99,MATCH(Emissions!$D81,EF!$D$84:$D$99,0))*INDEX(EF!$H$100:$H$115,MATCH(Emissions!$D81,EF!$D$100:$D$115,0))*INDEX(EF!$H$132:$H$147,MATCH(Emissions!$D81,EF!$D$132:$D$147,0))*kgtoGg</f>
        <v>1.6261561253316768E-2</v>
      </c>
      <c r="BP81" s="22">
        <f>INDEX('Activity data'!BP$24:BP$39,MATCH(Emissions!$D81,'Activity data'!$D$24:$D$39,0))*INDEX(EF!$H$84:$H$99,MATCH(Emissions!$D81,EF!$D$84:$D$99,0))*INDEX(EF!$H$100:$H$115,MATCH(Emissions!$D81,EF!$D$100:$D$115,0))*INDEX(EF!$H$132:$H$147,MATCH(Emissions!$D81,EF!$D$132:$D$147,0))*kgtoGg</f>
        <v>1.6261561253316768E-2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3.9812821048201767E-2</v>
      </c>
      <c r="AL83" s="22">
        <f>INDEX('Activity data'!AL$24:AL$39,MATCH(Emissions!$D83,'Activity data'!$D$24:$D$39,0))*INDEX(EF!$H$84:$H$99,MATCH(Emissions!$D83,EF!$D$84:$D$99,0))*INDEX(EF!$H$100:$H$115,MATCH(Emissions!$D83,EF!$D$100:$D$115,0))*INDEX(EF!$H$132:$H$147,MATCH(Emissions!$D83,EF!$D$132:$D$147,0))*kgtoGg</f>
        <v>3.9892590574984101E-2</v>
      </c>
      <c r="AM83" s="22">
        <f>INDEX('Activity data'!AM$24:AM$39,MATCH(Emissions!$D83,'Activity data'!$D$24:$D$39,0))*INDEX(EF!$H$84:$H$99,MATCH(Emissions!$D83,EF!$D$84:$D$99,0))*INDEX(EF!$H$100:$H$115,MATCH(Emissions!$D83,EF!$D$100:$D$115,0))*INDEX(EF!$H$132:$H$147,MATCH(Emissions!$D83,EF!$D$132:$D$147,0))*kgtoGg</f>
        <v>3.9972360101766448E-2</v>
      </c>
      <c r="AN83" s="22">
        <f>INDEX('Activity data'!AN$24:AN$39,MATCH(Emissions!$D83,'Activity data'!$D$24:$D$39,0))*INDEX(EF!$H$84:$H$99,MATCH(Emissions!$D83,EF!$D$84:$D$99,0))*INDEX(EF!$H$100:$H$115,MATCH(Emissions!$D83,EF!$D$100:$D$115,0))*INDEX(EF!$H$132:$H$147,MATCH(Emissions!$D83,EF!$D$132:$D$147,0))*kgtoGg</f>
        <v>4.0052129628548781E-2</v>
      </c>
      <c r="AO83" s="22">
        <f>INDEX('Activity data'!AO$24:AO$39,MATCH(Emissions!$D83,'Activity data'!$D$24:$D$39,0))*INDEX(EF!$H$84:$H$99,MATCH(Emissions!$D83,EF!$D$84:$D$99,0))*INDEX(EF!$H$100:$H$115,MATCH(Emissions!$D83,EF!$D$100:$D$115,0))*INDEX(EF!$H$132:$H$147,MATCH(Emissions!$D83,EF!$D$132:$D$147,0))*kgtoGg</f>
        <v>4.0131899155331122E-2</v>
      </c>
      <c r="AP83" s="22">
        <f>INDEX('Activity data'!AP$24:AP$39,MATCH(Emissions!$D83,'Activity data'!$D$24:$D$39,0))*INDEX(EF!$H$84:$H$99,MATCH(Emissions!$D83,EF!$D$84:$D$99,0))*INDEX(EF!$H$100:$H$115,MATCH(Emissions!$D83,EF!$D$100:$D$115,0))*INDEX(EF!$H$132:$H$147,MATCH(Emissions!$D83,EF!$D$132:$D$147,0))*kgtoGg</f>
        <v>4.0211668682113448E-2</v>
      </c>
      <c r="AQ83" s="22">
        <f>INDEX('Activity data'!AQ$24:AQ$39,MATCH(Emissions!$D83,'Activity data'!$D$24:$D$39,0))*INDEX(EF!$H$84:$H$99,MATCH(Emissions!$D83,EF!$D$84:$D$99,0))*INDEX(EF!$H$100:$H$115,MATCH(Emissions!$D83,EF!$D$100:$D$115,0))*INDEX(EF!$H$132:$H$147,MATCH(Emissions!$D83,EF!$D$132:$D$147,0))*kgtoGg</f>
        <v>4.0291438208895788E-2</v>
      </c>
      <c r="AR83" s="22">
        <f>INDEX('Activity data'!AR$24:AR$39,MATCH(Emissions!$D83,'Activity data'!$D$24:$D$39,0))*INDEX(EF!$H$84:$H$99,MATCH(Emissions!$D83,EF!$D$84:$D$99,0))*INDEX(EF!$H$100:$H$115,MATCH(Emissions!$D83,EF!$D$100:$D$115,0))*INDEX(EF!$H$132:$H$147,MATCH(Emissions!$D83,EF!$D$132:$D$147,0))*kgtoGg</f>
        <v>4.0371207735678129E-2</v>
      </c>
      <c r="AS83" s="22">
        <f>INDEX('Activity data'!AS$24:AS$39,MATCH(Emissions!$D83,'Activity data'!$D$24:$D$39,0))*INDEX(EF!$H$84:$H$99,MATCH(Emissions!$D83,EF!$D$84:$D$99,0))*INDEX(EF!$H$100:$H$115,MATCH(Emissions!$D83,EF!$D$100:$D$115,0))*INDEX(EF!$H$132:$H$147,MATCH(Emissions!$D83,EF!$D$132:$D$147,0))*kgtoGg</f>
        <v>4.0450977262460462E-2</v>
      </c>
      <c r="AT83" s="22">
        <f>INDEX('Activity data'!AT$24:AT$39,MATCH(Emissions!$D83,'Activity data'!$D$24:$D$39,0))*INDEX(EF!$H$84:$H$99,MATCH(Emissions!$D83,EF!$D$84:$D$99,0))*INDEX(EF!$H$100:$H$115,MATCH(Emissions!$D83,EF!$D$100:$D$115,0))*INDEX(EF!$H$132:$H$147,MATCH(Emissions!$D83,EF!$D$132:$D$147,0))*kgtoGg</f>
        <v>4.0530746789242802E-2</v>
      </c>
      <c r="AU83" s="22">
        <f>INDEX('Activity data'!AU$24:AU$39,MATCH(Emissions!$D83,'Activity data'!$D$24:$D$39,0))*INDEX(EF!$H$84:$H$99,MATCH(Emissions!$D83,EF!$D$84:$D$99,0))*INDEX(EF!$H$100:$H$115,MATCH(Emissions!$D83,EF!$D$100:$D$115,0))*INDEX(EF!$H$132:$H$147,MATCH(Emissions!$D83,EF!$D$132:$D$147,0))*kgtoGg</f>
        <v>4.0610516316025136E-2</v>
      </c>
      <c r="AV83" s="22">
        <f>INDEX('Activity data'!AV$24:AV$39,MATCH(Emissions!$D83,'Activity data'!$D$24:$D$39,0))*INDEX(EF!$H$84:$H$99,MATCH(Emissions!$D83,EF!$D$84:$D$99,0))*INDEX(EF!$H$100:$H$115,MATCH(Emissions!$D83,EF!$D$100:$D$115,0))*INDEX(EF!$H$132:$H$147,MATCH(Emissions!$D83,EF!$D$132:$D$147,0))*kgtoGg</f>
        <v>4.0690285842807469E-2</v>
      </c>
      <c r="AW83" s="22">
        <f>INDEX('Activity data'!AW$24:AW$39,MATCH(Emissions!$D83,'Activity data'!$D$24:$D$39,0))*INDEX(EF!$H$84:$H$99,MATCH(Emissions!$D83,EF!$D$84:$D$99,0))*INDEX(EF!$H$100:$H$115,MATCH(Emissions!$D83,EF!$D$100:$D$115,0))*INDEX(EF!$H$132:$H$147,MATCH(Emissions!$D83,EF!$D$132:$D$147,0))*kgtoGg</f>
        <v>4.0770055369589803E-2</v>
      </c>
      <c r="AX83" s="22">
        <f>INDEX('Activity data'!AX$24:AX$39,MATCH(Emissions!$D83,'Activity data'!$D$24:$D$39,0))*INDEX(EF!$H$84:$H$99,MATCH(Emissions!$D83,EF!$D$84:$D$99,0))*INDEX(EF!$H$100:$H$115,MATCH(Emissions!$D83,EF!$D$100:$D$115,0))*INDEX(EF!$H$132:$H$147,MATCH(Emissions!$D83,EF!$D$132:$D$147,0))*kgtoGg</f>
        <v>4.084982489637215E-2</v>
      </c>
      <c r="AY83" s="22">
        <f>INDEX('Activity data'!AY$24:AY$39,MATCH(Emissions!$D83,'Activity data'!$D$24:$D$39,0))*INDEX(EF!$H$84:$H$99,MATCH(Emissions!$D83,EF!$D$84:$D$99,0))*INDEX(EF!$H$100:$H$115,MATCH(Emissions!$D83,EF!$D$100:$D$115,0))*INDEX(EF!$H$132:$H$147,MATCH(Emissions!$D83,EF!$D$132:$D$147,0))*kgtoGg</f>
        <v>4.0929594423154476E-2</v>
      </c>
      <c r="AZ83" s="22">
        <f>INDEX('Activity data'!AZ$24:AZ$39,MATCH(Emissions!$D83,'Activity data'!$D$24:$D$39,0))*INDEX(EF!$H$84:$H$99,MATCH(Emissions!$D83,EF!$D$84:$D$99,0))*INDEX(EF!$H$100:$H$115,MATCH(Emissions!$D83,EF!$D$100:$D$115,0))*INDEX(EF!$H$132:$H$147,MATCH(Emissions!$D83,EF!$D$132:$D$147,0))*kgtoGg</f>
        <v>4.100936394993681E-2</v>
      </c>
      <c r="BA83" s="22">
        <f>INDEX('Activity data'!BA$24:BA$39,MATCH(Emissions!$D83,'Activity data'!$D$24:$D$39,0))*INDEX(EF!$H$84:$H$99,MATCH(Emissions!$D83,EF!$D$84:$D$99,0))*INDEX(EF!$H$100:$H$115,MATCH(Emissions!$D83,EF!$D$100:$D$115,0))*INDEX(EF!$H$132:$H$147,MATCH(Emissions!$D83,EF!$D$132:$D$147,0))*kgtoGg</f>
        <v>4.1089133476719157E-2</v>
      </c>
      <c r="BB83" s="22">
        <f>INDEX('Activity data'!BB$24:BB$39,MATCH(Emissions!$D83,'Activity data'!$D$24:$D$39,0))*INDEX(EF!$H$84:$H$99,MATCH(Emissions!$D83,EF!$D$84:$D$99,0))*INDEX(EF!$H$100:$H$115,MATCH(Emissions!$D83,EF!$D$100:$D$115,0))*INDEX(EF!$H$132:$H$147,MATCH(Emissions!$D83,EF!$D$132:$D$147,0))*kgtoGg</f>
        <v>4.1168903003501491E-2</v>
      </c>
      <c r="BC83" s="22">
        <f>INDEX('Activity data'!BC$24:BC$39,MATCH(Emissions!$D83,'Activity data'!$D$24:$D$39,0))*INDEX(EF!$H$84:$H$99,MATCH(Emissions!$D83,EF!$D$84:$D$99,0))*INDEX(EF!$H$100:$H$115,MATCH(Emissions!$D83,EF!$D$100:$D$115,0))*INDEX(EF!$H$132:$H$147,MATCH(Emissions!$D83,EF!$D$132:$D$147,0))*kgtoGg</f>
        <v>4.1248672530283824E-2</v>
      </c>
      <c r="BD83" s="22">
        <f>INDEX('Activity data'!BD$24:BD$39,MATCH(Emissions!$D83,'Activity data'!$D$24:$D$39,0))*INDEX(EF!$H$84:$H$99,MATCH(Emissions!$D83,EF!$D$84:$D$99,0))*INDEX(EF!$H$100:$H$115,MATCH(Emissions!$D83,EF!$D$100:$D$115,0))*INDEX(EF!$H$132:$H$147,MATCH(Emissions!$D83,EF!$D$132:$D$147,0))*kgtoGg</f>
        <v>4.1328442057066164E-2</v>
      </c>
      <c r="BE83" s="22">
        <f>INDEX('Activity data'!BE$24:BE$39,MATCH(Emissions!$D83,'Activity data'!$D$24:$D$39,0))*INDEX(EF!$H$84:$H$99,MATCH(Emissions!$D83,EF!$D$84:$D$99,0))*INDEX(EF!$H$100:$H$115,MATCH(Emissions!$D83,EF!$D$100:$D$115,0))*INDEX(EF!$H$132:$H$147,MATCH(Emissions!$D83,EF!$D$132:$D$147,0))*kgtoGg</f>
        <v>4.1408211583848505E-2</v>
      </c>
      <c r="BF83" s="22">
        <f>INDEX('Activity data'!BF$24:BF$39,MATCH(Emissions!$D83,'Activity data'!$D$24:$D$39,0))*INDEX(EF!$H$84:$H$99,MATCH(Emissions!$D83,EF!$D$84:$D$99,0))*INDEX(EF!$H$100:$H$115,MATCH(Emissions!$D83,EF!$D$100:$D$115,0))*INDEX(EF!$H$132:$H$147,MATCH(Emissions!$D83,EF!$D$132:$D$147,0))*kgtoGg</f>
        <v>4.1487981110630831E-2</v>
      </c>
      <c r="BG83" s="22">
        <f>INDEX('Activity data'!BG$24:BG$39,MATCH(Emissions!$D83,'Activity data'!$D$24:$D$39,0))*INDEX(EF!$H$84:$H$99,MATCH(Emissions!$D83,EF!$D$84:$D$99,0))*INDEX(EF!$H$100:$H$115,MATCH(Emissions!$D83,EF!$D$100:$D$115,0))*INDEX(EF!$H$132:$H$147,MATCH(Emissions!$D83,EF!$D$132:$D$147,0))*kgtoGg</f>
        <v>4.1567750637413178E-2</v>
      </c>
      <c r="BH83" s="22">
        <f>INDEX('Activity data'!BH$24:BH$39,MATCH(Emissions!$D83,'Activity data'!$D$24:$D$39,0))*INDEX(EF!$H$84:$H$99,MATCH(Emissions!$D83,EF!$D$84:$D$99,0))*INDEX(EF!$H$100:$H$115,MATCH(Emissions!$D83,EF!$D$100:$D$115,0))*INDEX(EF!$H$132:$H$147,MATCH(Emissions!$D83,EF!$D$132:$D$147,0))*kgtoGg</f>
        <v>4.1647520164195512E-2</v>
      </c>
      <c r="BI83" s="22">
        <f>INDEX('Activity data'!BI$24:BI$39,MATCH(Emissions!$D83,'Activity data'!$D$24:$D$39,0))*INDEX(EF!$H$84:$H$99,MATCH(Emissions!$D83,EF!$D$84:$D$99,0))*INDEX(EF!$H$100:$H$115,MATCH(Emissions!$D83,EF!$D$100:$D$115,0))*INDEX(EF!$H$132:$H$147,MATCH(Emissions!$D83,EF!$D$132:$D$147,0))*kgtoGg</f>
        <v>4.1727289690977845E-2</v>
      </c>
      <c r="BJ83" s="22">
        <f>INDEX('Activity data'!BJ$24:BJ$39,MATCH(Emissions!$D83,'Activity data'!$D$24:$D$39,0))*INDEX(EF!$H$84:$H$99,MATCH(Emissions!$D83,EF!$D$84:$D$99,0))*INDEX(EF!$H$100:$H$115,MATCH(Emissions!$D83,EF!$D$100:$D$115,0))*INDEX(EF!$H$132:$H$147,MATCH(Emissions!$D83,EF!$D$132:$D$147,0))*kgtoGg</f>
        <v>4.1807059217760185E-2</v>
      </c>
      <c r="BK83" s="22">
        <f>INDEX('Activity data'!BK$24:BK$39,MATCH(Emissions!$D83,'Activity data'!$D$24:$D$39,0))*INDEX(EF!$H$84:$H$99,MATCH(Emissions!$D83,EF!$D$84:$D$99,0))*INDEX(EF!$H$100:$H$115,MATCH(Emissions!$D83,EF!$D$100:$D$115,0))*INDEX(EF!$H$132:$H$147,MATCH(Emissions!$D83,EF!$D$132:$D$147,0))*kgtoGg</f>
        <v>4.1886828744542519E-2</v>
      </c>
      <c r="BL83" s="22">
        <f>INDEX('Activity data'!BL$24:BL$39,MATCH(Emissions!$D83,'Activity data'!$D$24:$D$39,0))*INDEX(EF!$H$84:$H$99,MATCH(Emissions!$D83,EF!$D$84:$D$99,0))*INDEX(EF!$H$100:$H$115,MATCH(Emissions!$D83,EF!$D$100:$D$115,0))*INDEX(EF!$H$132:$H$147,MATCH(Emissions!$D83,EF!$D$132:$D$147,0))*kgtoGg</f>
        <v>4.1966598271324866E-2</v>
      </c>
      <c r="BM83" s="22">
        <f>INDEX('Activity data'!BM$24:BM$39,MATCH(Emissions!$D83,'Activity data'!$D$24:$D$39,0))*INDEX(EF!$H$84:$H$99,MATCH(Emissions!$D83,EF!$D$84:$D$99,0))*INDEX(EF!$H$100:$H$115,MATCH(Emissions!$D83,EF!$D$100:$D$115,0))*INDEX(EF!$H$132:$H$147,MATCH(Emissions!$D83,EF!$D$132:$D$147,0))*kgtoGg</f>
        <v>4.2046367798107193E-2</v>
      </c>
      <c r="BN83" s="22">
        <f>INDEX('Activity data'!BN$24:BN$39,MATCH(Emissions!$D83,'Activity data'!$D$24:$D$39,0))*INDEX(EF!$H$84:$H$99,MATCH(Emissions!$D83,EF!$D$84:$D$99,0))*INDEX(EF!$H$100:$H$115,MATCH(Emissions!$D83,EF!$D$100:$D$115,0))*INDEX(EF!$H$132:$H$147,MATCH(Emissions!$D83,EF!$D$132:$D$147,0))*kgtoGg</f>
        <v>4.2126137324889533E-2</v>
      </c>
      <c r="BO83" s="22">
        <f>INDEX('Activity data'!BO$24:BO$39,MATCH(Emissions!$D83,'Activity data'!$D$24:$D$39,0))*INDEX(EF!$H$84:$H$99,MATCH(Emissions!$D83,EF!$D$84:$D$99,0))*INDEX(EF!$H$100:$H$115,MATCH(Emissions!$D83,EF!$D$100:$D$115,0))*INDEX(EF!$H$132:$H$147,MATCH(Emissions!$D83,EF!$D$132:$D$147,0))*kgtoGg</f>
        <v>4.2205906851671873E-2</v>
      </c>
      <c r="BP83" s="22">
        <f>INDEX('Activity data'!BP$24:BP$39,MATCH(Emissions!$D83,'Activity data'!$D$24:$D$39,0))*INDEX(EF!$H$84:$H$99,MATCH(Emissions!$D83,EF!$D$84:$D$99,0))*INDEX(EF!$H$100:$H$115,MATCH(Emissions!$D83,EF!$D$100:$D$115,0))*INDEX(EF!$H$132:$H$147,MATCH(Emissions!$D83,EF!$D$132:$D$147,0))*kgtoGg</f>
        <v>4.2285676378454207E-2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1796.7282227433116</v>
      </c>
      <c r="AE86" s="22">
        <f>'Activity data'!AE45*EF!$H$149*CtoCO2*ttoGg</f>
        <v>1804.6805285663722</v>
      </c>
      <c r="AF86" s="22">
        <f>'Activity data'!AF45*EF!$H$149*CtoCO2*ttoGg</f>
        <v>1810.4823286753442</v>
      </c>
      <c r="AG86" s="22">
        <f>'Activity data'!AG45*EF!$H$149*CtoCO2*ttoGg</f>
        <v>1814.9143181484453</v>
      </c>
      <c r="AH86" s="22">
        <f>'Activity data'!AH45*EF!$H$149*CtoCO2*ttoGg</f>
        <v>1817.9370782173082</v>
      </c>
      <c r="AI86" s="22">
        <f>'Activity data'!AI45*EF!$H$149*CtoCO2*ttoGg</f>
        <v>1819.8380711815039</v>
      </c>
      <c r="AJ86" s="22">
        <f>'Activity data'!AJ45*EF!$H$149*CtoCO2*ttoGg</f>
        <v>1822.6691860661754</v>
      </c>
      <c r="AK86" s="22">
        <f>'Activity data'!AK45*EF!$H$149*CtoCO2*ttoGg</f>
        <v>1825.0975901295374</v>
      </c>
      <c r="AL86" s="22">
        <f>'Activity data'!AL45*EF!$H$149*CtoCO2*ttoGg</f>
        <v>1827.1527450413378</v>
      </c>
      <c r="AM86" s="22">
        <f>'Activity data'!AM45*EF!$H$149*CtoCO2*ttoGg</f>
        <v>1809.0502954429558</v>
      </c>
      <c r="AN86" s="22">
        <f>'Activity data'!AN45*EF!$H$149*CtoCO2*ttoGg</f>
        <v>1814.2814706196953</v>
      </c>
      <c r="AO86" s="22">
        <f>'Activity data'!AO45*EF!$H$149*CtoCO2*ttoGg</f>
        <v>1819.2221539791888</v>
      </c>
      <c r="AP86" s="22">
        <f>'Activity data'!AP45*EF!$H$149*CtoCO2*ttoGg</f>
        <v>1824.1332627723557</v>
      </c>
      <c r="AQ86" s="22">
        <f>'Activity data'!AQ45*EF!$H$149*CtoCO2*ttoGg</f>
        <v>1828.7994107770244</v>
      </c>
      <c r="AR86" s="22">
        <f>'Activity data'!AR45*EF!$H$149*CtoCO2*ttoGg</f>
        <v>1833.5939082194125</v>
      </c>
      <c r="AS86" s="22">
        <f>'Activity data'!AS45*EF!$H$149*CtoCO2*ttoGg</f>
        <v>1839.2007685548485</v>
      </c>
      <c r="AT86" s="22">
        <f>'Activity data'!AT45*EF!$H$149*CtoCO2*ttoGg</f>
        <v>1844.6577877430766</v>
      </c>
      <c r="AU86" s="22">
        <f>'Activity data'!AU45*EF!$H$149*CtoCO2*ttoGg</f>
        <v>1850.2793241653137</v>
      </c>
      <c r="AV86" s="22">
        <f>'Activity data'!AV45*EF!$H$149*CtoCO2*ttoGg</f>
        <v>1855.9854810600493</v>
      </c>
      <c r="AW86" s="22">
        <f>'Activity data'!AW45*EF!$H$149*CtoCO2*ttoGg</f>
        <v>1861.786573283136</v>
      </c>
      <c r="AX86" s="22">
        <f>'Activity data'!AX45*EF!$H$149*CtoCO2*ttoGg</f>
        <v>1868.6196575094596</v>
      </c>
      <c r="AY86" s="22">
        <f>'Activity data'!AY45*EF!$H$149*CtoCO2*ttoGg</f>
        <v>1874.998685393879</v>
      </c>
      <c r="AZ86" s="22">
        <f>'Activity data'!AZ45*EF!$H$149*CtoCO2*ttoGg</f>
        <v>1881.9388814970896</v>
      </c>
      <c r="BA86" s="22">
        <f>'Activity data'!BA45*EF!$H$149*CtoCO2*ttoGg</f>
        <v>1889.1980781232448</v>
      </c>
      <c r="BB86" s="22">
        <f>'Activity data'!BB45*EF!$H$149*CtoCO2*ttoGg</f>
        <v>1896.7800767453462</v>
      </c>
      <c r="BC86" s="22">
        <f>'Activity data'!BC45*EF!$H$149*CtoCO2*ttoGg</f>
        <v>1904.4049199737531</v>
      </c>
      <c r="BD86" s="22">
        <f>'Activity data'!BD45*EF!$H$149*CtoCO2*ttoGg</f>
        <v>1912.1663624717548</v>
      </c>
      <c r="BE86" s="22">
        <f>'Activity data'!BE45*EF!$H$149*CtoCO2*ttoGg</f>
        <v>1919.8589249342422</v>
      </c>
      <c r="BF86" s="22">
        <f>'Activity data'!BF45*EF!$H$149*CtoCO2*ttoGg</f>
        <v>1927.6768792272226</v>
      </c>
      <c r="BG86" s="22">
        <f>'Activity data'!BG45*EF!$H$149*CtoCO2*ttoGg</f>
        <v>1935.770781909353</v>
      </c>
      <c r="BH86" s="22">
        <f>'Activity data'!BH45*EF!$H$149*CtoCO2*ttoGg</f>
        <v>1943.9876438165074</v>
      </c>
      <c r="BI86" s="22">
        <f>'Activity data'!BI45*EF!$H$149*CtoCO2*ttoGg</f>
        <v>1952.3371115313735</v>
      </c>
      <c r="BJ86" s="22">
        <f>'Activity data'!BJ45*EF!$H$149*CtoCO2*ttoGg</f>
        <v>1960.7836561898755</v>
      </c>
      <c r="BK86" s="22">
        <f>'Activity data'!BK45*EF!$H$149*CtoCO2*ttoGg</f>
        <v>1969.3579322814026</v>
      </c>
      <c r="BL86" s="22">
        <f>'Activity data'!BL45*EF!$H$149*CtoCO2*ttoGg</f>
        <v>1978.2206871718461</v>
      </c>
      <c r="BM86" s="22">
        <f>'Activity data'!BM45*EF!$H$149*CtoCO2*ttoGg</f>
        <v>1987.2669364953838</v>
      </c>
      <c r="BN86" s="22">
        <f>'Activity data'!BN45*EF!$H$149*CtoCO2*ttoGg</f>
        <v>1996.4794779602205</v>
      </c>
      <c r="BO86" s="22">
        <f>'Activity data'!BO45*EF!$H$149*CtoCO2*ttoGg</f>
        <v>2005.5366219226246</v>
      </c>
      <c r="BP86" s="22">
        <f>'Activity data'!BP45*EF!$H$149*CtoCO2*ttoGg</f>
        <v>2014.7735985970744</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469.97396782296096</v>
      </c>
      <c r="AF87" s="22">
        <f>'Activity data'!AF46*EF!$H$150*CtoCO2*ttoGg</f>
        <v>469.88529431882711</v>
      </c>
      <c r="AG87" s="22">
        <f>'Activity data'!AG46*EF!$H$150*CtoCO2*ttoGg</f>
        <v>469.81755671506932</v>
      </c>
      <c r="AH87" s="22">
        <f>'Activity data'!AH46*EF!$H$150*CtoCO2*ttoGg</f>
        <v>469.77135747993066</v>
      </c>
      <c r="AI87" s="22">
        <f>'Activity data'!AI46*EF!$H$150*CtoCO2*ttoGg</f>
        <v>469.74230309951372</v>
      </c>
      <c r="AJ87" s="22">
        <f>'Activity data'!AJ46*EF!$H$150*CtoCO2*ttoGg</f>
        <v>469.69903292944343</v>
      </c>
      <c r="AK87" s="22">
        <f>'Activity data'!AK46*EF!$H$150*CtoCO2*ttoGg</f>
        <v>469.6619177076663</v>
      </c>
      <c r="AL87" s="22">
        <f>'Activity data'!AL46*EF!$H$150*CtoCO2*ttoGg</f>
        <v>469.63050714815989</v>
      </c>
      <c r="AM87" s="22">
        <f>'Activity data'!AM46*EF!$H$150*CtoCO2*ttoGg</f>
        <v>469.90718121640492</v>
      </c>
      <c r="AN87" s="22">
        <f>'Activity data'!AN46*EF!$H$150*CtoCO2*ttoGg</f>
        <v>469.82722902485284</v>
      </c>
      <c r="AO87" s="22">
        <f>'Activity data'!AO46*EF!$H$150*CtoCO2*ttoGg</f>
        <v>469.75171664971538</v>
      </c>
      <c r="AP87" s="22">
        <f>'Activity data'!AP46*EF!$H$150*CtoCO2*ttoGg</f>
        <v>469.67665628608808</v>
      </c>
      <c r="AQ87" s="22">
        <f>'Activity data'!AQ46*EF!$H$150*CtoCO2*ttoGg</f>
        <v>469.6053398521176</v>
      </c>
      <c r="AR87" s="22">
        <f>'Activity data'!AR46*EF!$H$150*CtoCO2*ttoGg</f>
        <v>469.53206175208112</v>
      </c>
      <c r="AS87" s="22">
        <f>'Activity data'!AS46*EF!$H$150*CtoCO2*ttoGg</f>
        <v>469.44636766683288</v>
      </c>
      <c r="AT87" s="22">
        <f>'Activity data'!AT46*EF!$H$150*CtoCO2*ttoGg</f>
        <v>469.3629637224609</v>
      </c>
      <c r="AU87" s="22">
        <f>'Activity data'!AU46*EF!$H$150*CtoCO2*ttoGg</f>
        <v>469.27704533095948</v>
      </c>
      <c r="AV87" s="22">
        <f>'Activity data'!AV46*EF!$H$150*CtoCO2*ttoGg</f>
        <v>469.18983361778606</v>
      </c>
      <c r="AW87" s="22">
        <f>'Activity data'!AW46*EF!$H$150*CtoCO2*ttoGg</f>
        <v>469.1011709328327</v>
      </c>
      <c r="AX87" s="22">
        <f>'Activity data'!AX46*EF!$H$150*CtoCO2*ttoGg</f>
        <v>468.99673549710423</v>
      </c>
      <c r="AY87" s="22">
        <f>'Activity data'!AY46*EF!$H$150*CtoCO2*ttoGg</f>
        <v>468.89923976390867</v>
      </c>
      <c r="AZ87" s="22">
        <f>'Activity data'!AZ46*EF!$H$150*CtoCO2*ttoGg</f>
        <v>468.79316725256933</v>
      </c>
      <c r="BA87" s="22">
        <f>'Activity data'!BA46*EF!$H$150*CtoCO2*ttoGg</f>
        <v>468.68221920369706</v>
      </c>
      <c r="BB87" s="22">
        <f>'Activity data'!BB46*EF!$H$150*CtoCO2*ttoGg</f>
        <v>468.56633751637054</v>
      </c>
      <c r="BC87" s="22">
        <f>'Activity data'!BC46*EF!$H$150*CtoCO2*ttoGg</f>
        <v>468.44980100100719</v>
      </c>
      <c r="BD87" s="22">
        <f>'Activity data'!BD46*EF!$H$150*CtoCO2*ttoGg</f>
        <v>468.33117673086622</v>
      </c>
      <c r="BE87" s="22">
        <f>'Activity data'!BE46*EF!$H$150*CtoCO2*ttoGg</f>
        <v>468.21360520883775</v>
      </c>
      <c r="BF87" s="22">
        <f>'Activity data'!BF46*EF!$H$150*CtoCO2*ttoGg</f>
        <v>468.09411722419583</v>
      </c>
      <c r="BG87" s="22">
        <f>'Activity data'!BG46*EF!$H$150*CtoCO2*ttoGg</f>
        <v>467.97041170186452</v>
      </c>
      <c r="BH87" s="22">
        <f>'Activity data'!BH46*EF!$H$150*CtoCO2*ttoGg</f>
        <v>467.8448268963549</v>
      </c>
      <c r="BI87" s="22">
        <f>'Activity data'!BI46*EF!$H$150*CtoCO2*ttoGg</f>
        <v>467.71721537130691</v>
      </c>
      <c r="BJ87" s="22">
        <f>'Activity data'!BJ46*EF!$H$150*CtoCO2*ttoGg</f>
        <v>467.58812014247724</v>
      </c>
      <c r="BK87" s="22">
        <f>'Activity data'!BK46*EF!$H$150*CtoCO2*ttoGg</f>
        <v>467.45707269303637</v>
      </c>
      <c r="BL87" s="22">
        <f>'Activity data'!BL46*EF!$H$150*CtoCO2*ttoGg</f>
        <v>467.32161619373375</v>
      </c>
      <c r="BM87" s="22">
        <f>'Activity data'!BM46*EF!$H$150*CtoCO2*ttoGg</f>
        <v>467.18335520374455</v>
      </c>
      <c r="BN87" s="22">
        <f>'Activity data'!BN46*EF!$H$150*CtoCO2*ttoGg</f>
        <v>467.0425526393127</v>
      </c>
      <c r="BO87" s="22">
        <f>'Activity data'!BO46*EF!$H$150*CtoCO2*ttoGg</f>
        <v>466.90412513793274</v>
      </c>
      <c r="BP87" s="22">
        <f>'Activity data'!BP46*EF!$H$150*CtoCO2*ttoGg</f>
        <v>466.76294911084779</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6.6045655657044424</v>
      </c>
      <c r="AF88" s="22">
        <f>'Activity data'!AF47*ttokg*SNEF*NtoN2O*kgtoGg</f>
        <v>6.6031679630126723</v>
      </c>
      <c r="AG88" s="22">
        <f>'Activity data'!AG47*ttokg*SNEF*NtoN2O*kgtoGg</f>
        <v>6.6021003356726835</v>
      </c>
      <c r="AH88" s="22">
        <f>'Activity data'!AH47*ttokg*SNEF*NtoN2O*kgtoGg</f>
        <v>6.6013721793195748</v>
      </c>
      <c r="AI88" s="22">
        <f>'Activity data'!AI47*ttokg*SNEF*NtoN2O*kgtoGg</f>
        <v>6.6009142468100279</v>
      </c>
      <c r="AJ88" s="22">
        <f>'Activity data'!AJ47*ttokg*SNEF*NtoN2O*kgtoGg</f>
        <v>6.6002322560986624</v>
      </c>
      <c r="AK88" s="22">
        <f>'Activity data'!AK47*ttokg*SNEF*NtoN2O*kgtoGg</f>
        <v>6.5996472748873298</v>
      </c>
      <c r="AL88" s="22">
        <f>'Activity data'!AL47*ttokg*SNEF*NtoN2O*kgtoGg</f>
        <v>6.5991522061185357</v>
      </c>
      <c r="AM88" s="22">
        <f>'Activity data'!AM47*ttokg*SNEF*NtoN2O*kgtoGg</f>
        <v>6.6035129272414803</v>
      </c>
      <c r="AN88" s="22">
        <f>'Activity data'!AN47*ttokg*SNEF*NtoN2O*kgtoGg</f>
        <v>6.6022527830843574</v>
      </c>
      <c r="AO88" s="22">
        <f>'Activity data'!AO47*ttokg*SNEF*NtoN2O*kgtoGg</f>
        <v>6.6010626158547536</v>
      </c>
      <c r="AP88" s="22">
        <f>'Activity data'!AP47*ttokg*SNEF*NtoN2O*kgtoGg</f>
        <v>6.5998795728784403</v>
      </c>
      <c r="AQ88" s="22">
        <f>'Activity data'!AQ47*ttokg*SNEF*NtoN2O*kgtoGg</f>
        <v>6.5987555388047001</v>
      </c>
      <c r="AR88" s="22">
        <f>'Activity data'!AR47*ttokg*SNEF*NtoN2O*kgtoGg</f>
        <v>6.5976005864786451</v>
      </c>
      <c r="AS88" s="22">
        <f>'Activity data'!AS47*ttokg*SNEF*NtoN2O*kgtoGg</f>
        <v>6.5962499430662591</v>
      </c>
      <c r="AT88" s="22">
        <f>'Activity data'!AT47*ttokg*SNEF*NtoN2O*kgtoGg</f>
        <v>6.5949353950702481</v>
      </c>
      <c r="AU88" s="22">
        <f>'Activity data'!AU47*ttokg*SNEF*NtoN2O*kgtoGg</f>
        <v>6.5935812163174417</v>
      </c>
      <c r="AV88" s="22">
        <f>'Activity data'!AV47*ttokg*SNEF*NtoN2O*kgtoGg</f>
        <v>6.5922066532359951</v>
      </c>
      <c r="AW88" s="22">
        <f>'Activity data'!AW47*ttokg*SNEF*NtoN2O*kgtoGg</f>
        <v>6.5908092210677189</v>
      </c>
      <c r="AX88" s="22">
        <f>'Activity data'!AX47*ttokg*SNEF*NtoN2O*kgtoGg</f>
        <v>6.589163191089364</v>
      </c>
      <c r="AY88" s="22">
        <f>'Activity data'!AY47*ttokg*SNEF*NtoN2O*kgtoGg</f>
        <v>6.5876265392960107</v>
      </c>
      <c r="AZ88" s="22">
        <f>'Activity data'!AZ47*ttokg*SNEF*NtoN2O*kgtoGg</f>
        <v>6.585954707007228</v>
      </c>
      <c r="BA88" s="22">
        <f>'Activity data'!BA47*ttokg*SNEF*NtoN2O*kgtoGg</f>
        <v>6.5842060302940988</v>
      </c>
      <c r="BB88" s="22">
        <f>'Activity data'!BB47*ttokg*SNEF*NtoN2O*kgtoGg</f>
        <v>6.5823795934151637</v>
      </c>
      <c r="BC88" s="22">
        <f>'Activity data'!BC47*ttokg*SNEF*NtoN2O*kgtoGg</f>
        <v>6.5805428356468543</v>
      </c>
      <c r="BD88" s="22">
        <f>'Activity data'!BD47*ttokg*SNEF*NtoN2O*kgtoGg</f>
        <v>6.5786731723141862</v>
      </c>
      <c r="BE88" s="22">
        <f>'Activity data'!BE47*ttokg*SNEF*NtoN2O*kgtoGg</f>
        <v>6.5768201015771339</v>
      </c>
      <c r="BF88" s="22">
        <f>'Activity data'!BF47*ttokg*SNEF*NtoN2O*kgtoGg</f>
        <v>6.574936825049372</v>
      </c>
      <c r="BG88" s="22">
        <f>'Activity data'!BG47*ttokg*SNEF*NtoN2O*kgtoGg</f>
        <v>6.5729870749781893</v>
      </c>
      <c r="BH88" s="22">
        <f>'Activity data'!BH47*ttokg*SNEF*NtoN2O*kgtoGg</f>
        <v>6.5710077051095901</v>
      </c>
      <c r="BI88" s="22">
        <f>'Activity data'!BI47*ttokg*SNEF*NtoN2O*kgtoGg</f>
        <v>6.5689963916665306</v>
      </c>
      <c r="BJ88" s="22">
        <f>'Activity data'!BJ47*ttokg*SNEF*NtoN2O*kgtoGg</f>
        <v>6.5669616932403274</v>
      </c>
      <c r="BK88" s="22">
        <f>'Activity data'!BK47*ttokg*SNEF*NtoN2O*kgtoGg</f>
        <v>6.5648962254337144</v>
      </c>
      <c r="BL88" s="22">
        <f>'Activity data'!BL47*ttokg*SNEF*NtoN2O*kgtoGg</f>
        <v>6.5627612656180165</v>
      </c>
      <c r="BM88" s="22">
        <f>'Activity data'!BM47*ttokg*SNEF*NtoN2O*kgtoGg</f>
        <v>6.5605821036049328</v>
      </c>
      <c r="BN88" s="22">
        <f>'Activity data'!BN47*ttokg*SNEF*NtoN2O*kgtoGg</f>
        <v>6.558362883275473</v>
      </c>
      <c r="BO88" s="22">
        <f>'Activity data'!BO47*ttokg*SNEF*NtoN2O*kgtoGg</f>
        <v>6.5561810968395688</v>
      </c>
      <c r="BP88" s="22">
        <f>'Activity data'!BP47*ttokg*SNEF*NtoN2O*kgtoGg</f>
        <v>6.5539559902827174</v>
      </c>
    </row>
    <row r="89" spans="1:68" x14ac:dyDescent="0.25">
      <c r="A89" t="str">
        <f t="shared" ref="A89:A139"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4.3590132733649326E-2</v>
      </c>
      <c r="AF89" s="22">
        <f>'Activity data'!AF48*ttokg*ONEF*NtoN2O*kgtoGg</f>
        <v>4.3580908555883653E-2</v>
      </c>
      <c r="AG89" s="22">
        <f>'Activity data'!AG48*ttokg*ONEF*NtoN2O*kgtoGg</f>
        <v>4.357386221543972E-2</v>
      </c>
      <c r="AH89" s="22">
        <f>'Activity data'!AH48*ttokg*ONEF*NtoN2O*kgtoGg</f>
        <v>4.3569056383509198E-2</v>
      </c>
      <c r="AI89" s="22">
        <f>'Activity data'!AI48*ttokg*ONEF*NtoN2O*kgtoGg</f>
        <v>4.3566034028946196E-2</v>
      </c>
      <c r="AJ89" s="22">
        <f>'Activity data'!AJ48*ttokg*ONEF*NtoN2O*kgtoGg</f>
        <v>4.3561532890251178E-2</v>
      </c>
      <c r="AK89" s="22">
        <f>'Activity data'!AK48*ttokg*ONEF*NtoN2O*kgtoGg</f>
        <v>4.3557672014256386E-2</v>
      </c>
      <c r="AL89" s="22">
        <f>'Activity data'!AL48*ttokg*ONEF*NtoN2O*kgtoGg</f>
        <v>4.3554404560382343E-2</v>
      </c>
      <c r="AM89" s="22">
        <f>'Activity data'!AM48*ttokg*ONEF*NtoN2O*kgtoGg</f>
        <v>4.3583185319793778E-2</v>
      </c>
      <c r="AN89" s="22">
        <f>'Activity data'!AN48*ttokg*ONEF*NtoN2O*kgtoGg</f>
        <v>4.3574868368356771E-2</v>
      </c>
      <c r="AO89" s="22">
        <f>'Activity data'!AO48*ttokg*ONEF*NtoN2O*kgtoGg</f>
        <v>4.356701326464138E-2</v>
      </c>
      <c r="AP89" s="22">
        <f>'Activity data'!AP48*ttokg*ONEF*NtoN2O*kgtoGg</f>
        <v>4.355920518099772E-2</v>
      </c>
      <c r="AQ89" s="22">
        <f>'Activity data'!AQ48*ttokg*ONEF*NtoN2O*kgtoGg</f>
        <v>4.3551786556111027E-2</v>
      </c>
      <c r="AR89" s="22">
        <f>'Activity data'!AR48*ttokg*ONEF*NtoN2O*kgtoGg</f>
        <v>4.3544163870759066E-2</v>
      </c>
      <c r="AS89" s="22">
        <f>'Activity data'!AS48*ttokg*ONEF*NtoN2O*kgtoGg</f>
        <v>4.3535249624237313E-2</v>
      </c>
      <c r="AT89" s="22">
        <f>'Activity data'!AT48*ttokg*ONEF*NtoN2O*kgtoGg</f>
        <v>4.3526573607463641E-2</v>
      </c>
      <c r="AU89" s="22">
        <f>'Activity data'!AU48*ttokg*ONEF*NtoN2O*kgtoGg</f>
        <v>4.3517636027695136E-2</v>
      </c>
      <c r="AV89" s="22">
        <f>'Activity data'!AV48*ttokg*ONEF*NtoN2O*kgtoGg</f>
        <v>4.350856391135758E-2</v>
      </c>
      <c r="AW89" s="22">
        <f>'Activity data'!AW48*ttokg*ONEF*NtoN2O*kgtoGg</f>
        <v>4.3499340859046963E-2</v>
      </c>
      <c r="AX89" s="22">
        <f>'Activity data'!AX48*ttokg*ONEF*NtoN2O*kgtoGg</f>
        <v>4.3488477061189808E-2</v>
      </c>
      <c r="AY89" s="22">
        <f>'Activity data'!AY48*ttokg*ONEF*NtoN2O*kgtoGg</f>
        <v>4.3478335159353683E-2</v>
      </c>
      <c r="AZ89" s="22">
        <f>'Activity data'!AZ48*ttokg*ONEF*NtoN2O*kgtoGg</f>
        <v>4.3467301066247709E-2</v>
      </c>
      <c r="BA89" s="22">
        <f>'Activity data'!BA48*ttokg*ONEF*NtoN2O*kgtoGg</f>
        <v>4.3455759799941061E-2</v>
      </c>
      <c r="BB89" s="22">
        <f>'Activity data'!BB48*ttokg*ONEF*NtoN2O*kgtoGg</f>
        <v>4.3443705316540085E-2</v>
      </c>
      <c r="BC89" s="22">
        <f>'Activity data'!BC48*ttokg*ONEF*NtoN2O*kgtoGg</f>
        <v>4.343158271526925E-2</v>
      </c>
      <c r="BD89" s="22">
        <f>'Activity data'!BD48*ttokg*ONEF*NtoN2O*kgtoGg</f>
        <v>4.3419242937273637E-2</v>
      </c>
      <c r="BE89" s="22">
        <f>'Activity data'!BE48*ttokg*ONEF*NtoN2O*kgtoGg</f>
        <v>4.3407012670409084E-2</v>
      </c>
      <c r="BF89" s="22">
        <f>'Activity data'!BF48*ttokg*ONEF*NtoN2O*kgtoGg</f>
        <v>4.3394583045325862E-2</v>
      </c>
      <c r="BG89" s="22">
        <f>'Activity data'!BG48*ttokg*ONEF*NtoN2O*kgtoGg</f>
        <v>4.3381714694856043E-2</v>
      </c>
      <c r="BH89" s="22">
        <f>'Activity data'!BH48*ttokg*ONEF*NtoN2O*kgtoGg</f>
        <v>4.3368650853723309E-2</v>
      </c>
      <c r="BI89" s="22">
        <f>'Activity data'!BI48*ttokg*ONEF*NtoN2O*kgtoGg</f>
        <v>4.3355376184999107E-2</v>
      </c>
      <c r="BJ89" s="22">
        <f>'Activity data'!BJ48*ttokg*ONEF*NtoN2O*kgtoGg</f>
        <v>4.3341947175386163E-2</v>
      </c>
      <c r="BK89" s="22">
        <f>'Activity data'!BK48*ttokg*ONEF*NtoN2O*kgtoGg</f>
        <v>4.3328315087862522E-2</v>
      </c>
      <c r="BL89" s="22">
        <f>'Activity data'!BL48*ttokg*ONEF*NtoN2O*kgtoGg</f>
        <v>4.3314224353078919E-2</v>
      </c>
      <c r="BM89" s="22">
        <f>'Activity data'!BM48*ttokg*ONEF*NtoN2O*kgtoGg</f>
        <v>4.3299841883792552E-2</v>
      </c>
      <c r="BN89" s="22">
        <f>'Activity data'!BN48*ttokg*ONEF*NtoN2O*kgtoGg</f>
        <v>4.328519502961814E-2</v>
      </c>
      <c r="BO89" s="22">
        <f>'Activity data'!BO48*ttokg*ONEF*NtoN2O*kgtoGg</f>
        <v>4.3270795239141166E-2</v>
      </c>
      <c r="BP89" s="22">
        <f>'Activity data'!BP48*ttokg*ONEF*NtoN2O*kgtoGg</f>
        <v>4.325610953586595E-2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9.5145328493987673</v>
      </c>
      <c r="I90" s="22">
        <f>'Activity data'!I85*CREF*NtoN2O*kgtoGg</f>
        <v>8.4807165475338557</v>
      </c>
      <c r="J90" s="22">
        <f>'Activity data'!J85*CREF*NtoN2O*kgtoGg</f>
        <v>8.8307250264890822</v>
      </c>
      <c r="K90" s="22">
        <f>'Activity data'!K85*CREF*NtoN2O*kgtoGg</f>
        <v>9.4837776749601197</v>
      </c>
      <c r="L90" s="22">
        <f>'Activity data'!L85*CREF*NtoN2O*kgtoGg</f>
        <v>10.001825653671295</v>
      </c>
      <c r="M90" s="22">
        <f>'Activity data'!M85*CREF*NtoN2O*kgtoGg</f>
        <v>7.7784758554023732</v>
      </c>
      <c r="N90" s="22">
        <f>'Activity data'!N85*CREF*NtoN2O*kgtoGg</f>
        <v>8.5678529665317189</v>
      </c>
      <c r="O90" s="22">
        <f>'Activity data'!O85*CREF*NtoN2O*kgtoGg</f>
        <v>9.0099546642841126</v>
      </c>
      <c r="P90" s="22">
        <f>'Activity data'!P85*CREF*NtoN2O*kgtoGg</f>
        <v>7.8511476996566865</v>
      </c>
      <c r="Q90" s="22">
        <f>'Activity data'!Q85*CREF*NtoN2O*kgtoGg</f>
        <v>7.7907864939862481</v>
      </c>
      <c r="R90" s="22">
        <f>'Activity data'!R85*CREF*NtoN2O*kgtoGg</f>
        <v>8.942157595447453</v>
      </c>
      <c r="S90" s="22">
        <f>'Activity data'!S85*CREF*NtoN2O*kgtoGg</f>
        <v>7.3038059468457632</v>
      </c>
      <c r="T90" s="22">
        <f>'Activity data'!T85*CREF*NtoN2O*kgtoGg</f>
        <v>7.9659865057844339</v>
      </c>
      <c r="U90" s="22">
        <f>'Activity data'!U85*CREF*NtoN2O*kgtoGg</f>
        <v>7.8603221261410496</v>
      </c>
      <c r="V90" s="22">
        <f>'Activity data'!V85*CREF*NtoN2O*kgtoGg</f>
        <v>7.0289769094831334</v>
      </c>
      <c r="W90" s="22">
        <f>'Activity data'!W85*CREF*NtoN2O*kgtoGg</f>
        <v>7.1397008149759484</v>
      </c>
      <c r="X90" s="22">
        <f>'Activity data'!X85*CREF*NtoN2O*kgtoGg</f>
        <v>4.8006705751691987</v>
      </c>
      <c r="Y90" s="22">
        <f>'Activity data'!Y85*CREF*NtoN2O*kgtoGg</f>
        <v>6.5079755078943382</v>
      </c>
      <c r="Z90" s="22">
        <f>'Activity data'!Z85*CREF*NtoN2O*kgtoGg</f>
        <v>7.4326985326734576</v>
      </c>
      <c r="AA90" s="22">
        <f>'Activity data'!AA85*CREF*NtoN2O*kgtoGg</f>
        <v>6.6040070990652842</v>
      </c>
      <c r="AB90" s="22">
        <f>'Activity data'!AB85*CREF*NtoN2O*kgtoGg</f>
        <v>7.210613978413642</v>
      </c>
      <c r="AC90" s="22">
        <f>'Activity data'!AC85*CREF*NtoN2O*kgtoGg</f>
        <v>6.6766473969928111</v>
      </c>
      <c r="AD90" s="22">
        <f>'Activity data'!AD85*CREF*NtoN2O*kgtoGg</f>
        <v>7.7353297171531521</v>
      </c>
      <c r="AE90" s="22">
        <f>'Activity data'!AE85*CREF*NtoN2O*kgtoGg</f>
        <v>7.7710126676579261</v>
      </c>
      <c r="AF90" s="22">
        <f>'Activity data'!AF85*CREF*NtoN2O*kgtoGg</f>
        <v>7.7970460409628943</v>
      </c>
      <c r="AG90" s="22">
        <f>'Activity data'!AG85*CREF*NtoN2O*kgtoGg</f>
        <v>7.8169329095674378</v>
      </c>
      <c r="AH90" s="22">
        <f>'Activity data'!AH85*CREF*NtoN2O*kgtoGg</f>
        <v>7.8304963967276322</v>
      </c>
      <c r="AI90" s="22">
        <f>'Activity data'!AI85*CREF*NtoN2O*kgtoGg</f>
        <v>7.8390263802771338</v>
      </c>
      <c r="AJ90" s="22">
        <f>'Activity data'!AJ85*CREF*NtoN2O*kgtoGg</f>
        <v>7.8517299324984418</v>
      </c>
      <c r="AK90" s="22">
        <f>'Activity data'!AK85*CREF*NtoN2O*kgtoGg</f>
        <v>7.8626264729392341</v>
      </c>
      <c r="AL90" s="22">
        <f>'Activity data'!AL85*CREF*NtoN2O*kgtoGg</f>
        <v>7.8718481996470731</v>
      </c>
      <c r="AM90" s="22">
        <f>'Activity data'!AM85*CREF*NtoN2O*kgtoGg</f>
        <v>7.7906203360051789</v>
      </c>
      <c r="AN90" s="22">
        <f>'Activity data'!AN85*CREF*NtoN2O*kgtoGg</f>
        <v>7.8140932467642319</v>
      </c>
      <c r="AO90" s="22">
        <f>'Activity data'!AO85*CREF*NtoN2O*kgtoGg</f>
        <v>7.8362626858802837</v>
      </c>
      <c r="AP90" s="22">
        <f>'Activity data'!AP85*CREF*NtoN2O*kgtoGg</f>
        <v>7.8582994203682768</v>
      </c>
      <c r="AQ90" s="22">
        <f>'Activity data'!AQ85*CREF*NtoN2O*kgtoGg</f>
        <v>7.8792369864029865</v>
      </c>
      <c r="AR90" s="22">
        <f>'Activity data'!AR85*CREF*NtoN2O*kgtoGg</f>
        <v>7.9007504717666759</v>
      </c>
      <c r="AS90" s="22">
        <f>'Activity data'!AS85*CREF*NtoN2O*kgtoGg</f>
        <v>7.9259091269150161</v>
      </c>
      <c r="AT90" s="22">
        <f>'Activity data'!AT85*CREF*NtoN2O*kgtoGg</f>
        <v>7.9503954268548975</v>
      </c>
      <c r="AU90" s="22">
        <f>'Activity data'!AU85*CREF*NtoN2O*kgtoGg</f>
        <v>7.9756199353658479</v>
      </c>
      <c r="AV90" s="22">
        <f>'Activity data'!AV85*CREF*NtoN2O*kgtoGg</f>
        <v>8.0012241460913529</v>
      </c>
      <c r="AW90" s="22">
        <f>'Activity data'!AW85*CREF*NtoN2O*kgtoGg</f>
        <v>8.0272543430274084</v>
      </c>
      <c r="AX90" s="22">
        <f>'Activity data'!AX85*CREF*NtoN2O*kgtoGg</f>
        <v>8.0579152119210296</v>
      </c>
      <c r="AY90" s="22">
        <f>'Activity data'!AY85*CREF*NtoN2O*kgtoGg</f>
        <v>8.0865386755217656</v>
      </c>
      <c r="AZ90" s="22">
        <f>'Activity data'!AZ85*CREF*NtoN2O*kgtoGg</f>
        <v>8.1176801682604047</v>
      </c>
      <c r="BA90" s="22">
        <f>'Activity data'!BA85*CREF*NtoN2O*kgtoGg</f>
        <v>8.1502530546255567</v>
      </c>
      <c r="BB90" s="22">
        <f>'Activity data'!BB85*CREF*NtoN2O*kgtoGg</f>
        <v>8.184274392282763</v>
      </c>
      <c r="BC90" s="22">
        <f>'Activity data'!BC85*CREF*NtoN2O*kgtoGg</f>
        <v>8.2184879788298097</v>
      </c>
      <c r="BD90" s="22">
        <f>'Activity data'!BD85*CREF*NtoN2O*kgtoGg</f>
        <v>8.2533145026914472</v>
      </c>
      <c r="BE90" s="22">
        <f>'Activity data'!BE85*CREF*NtoN2O*kgtoGg</f>
        <v>8.2878319535681211</v>
      </c>
      <c r="BF90" s="22">
        <f>'Activity data'!BF85*CREF*NtoN2O*kgtoGg</f>
        <v>8.3229120526352407</v>
      </c>
      <c r="BG90" s="22">
        <f>'Activity data'!BG85*CREF*NtoN2O*kgtoGg</f>
        <v>8.3592303652382807</v>
      </c>
      <c r="BH90" s="22">
        <f>'Activity data'!BH85*CREF*NtoN2O*kgtoGg</f>
        <v>8.3961004106391126</v>
      </c>
      <c r="BI90" s="22">
        <f>'Activity data'!BI85*CREF*NtoN2O*kgtoGg</f>
        <v>8.4335654742118393</v>
      </c>
      <c r="BJ90" s="22">
        <f>'Activity data'!BJ85*CREF*NtoN2O*kgtoGg</f>
        <v>8.4714661336798986</v>
      </c>
      <c r="BK90" s="22">
        <f>'Activity data'!BK85*CREF*NtoN2O*kgtoGg</f>
        <v>8.5099399394157107</v>
      </c>
      <c r="BL90" s="22">
        <f>'Activity data'!BL85*CREF*NtoN2O*kgtoGg</f>
        <v>8.5497081841397193</v>
      </c>
      <c r="BM90" s="22">
        <f>'Activity data'!BM85*CREF*NtoN2O*kgtoGg</f>
        <v>8.5902997904043534</v>
      </c>
      <c r="BN90" s="22">
        <f>'Activity data'!BN85*CREF*NtoN2O*kgtoGg</f>
        <v>8.6316375694620504</v>
      </c>
      <c r="BO90" s="22">
        <f>'Activity data'!BO85*CREF*NtoN2O*kgtoGg</f>
        <v>8.6722780612786341</v>
      </c>
      <c r="BP90" s="22">
        <f>'Activity data'!BP85*CREF*NtoN2O*kgtoGg</f>
        <v>8.7137254840540876</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0.31914654247149993</v>
      </c>
      <c r="AE91" s="22">
        <f>'Activity data'!AE50*ManureNEF*NtoN2O*kgtoGg</f>
        <v>0.32129146357429217</v>
      </c>
      <c r="AF91" s="22">
        <f>'Activity data'!AF50*ManureNEF*NtoN2O*kgtoGg</f>
        <v>0.32285187607939142</v>
      </c>
      <c r="AG91" s="22">
        <f>'Activity data'!AG50*ManureNEF*NtoN2O*kgtoGg</f>
        <v>0.32377880740453419</v>
      </c>
      <c r="AH91" s="22">
        <f>'Activity data'!AH50*ManureNEF*NtoN2O*kgtoGg</f>
        <v>0.32422343380445601</v>
      </c>
      <c r="AI91" s="22">
        <f>'Activity data'!AI50*ManureNEF*NtoN2O*kgtoGg</f>
        <v>0.32535222904845545</v>
      </c>
      <c r="AJ91" s="22">
        <f>'Activity data'!AJ50*ManureNEF*NtoN2O*kgtoGg</f>
        <v>0.32635133650704273</v>
      </c>
      <c r="AK91" s="22">
        <f>'Activity data'!AK50*ManureNEF*NtoN2O*kgtoGg</f>
        <v>0.3272349767144126</v>
      </c>
      <c r="AL91" s="22">
        <f>'Activity data'!AL50*ManureNEF*NtoN2O*kgtoGg</f>
        <v>0.31696531623865254</v>
      </c>
      <c r="AM91" s="22">
        <f>'Activity data'!AM50*ManureNEF*NtoN2O*kgtoGg</f>
        <v>0.31922513820193393</v>
      </c>
      <c r="AN91" s="22">
        <f>'Activity data'!AN50*ManureNEF*NtoN2O*kgtoGg</f>
        <v>0.32141347300477219</v>
      </c>
      <c r="AO91" s="22">
        <f>'Activity data'!AO50*ManureNEF*NtoN2O*kgtoGg</f>
        <v>0.32367109994938059</v>
      </c>
      <c r="AP91" s="22">
        <f>'Activity data'!AP50*ManureNEF*NtoN2O*kgtoGg</f>
        <v>0.32587138096844026</v>
      </c>
      <c r="AQ91" s="22">
        <f>'Activity data'!AQ50*ManureNEF*NtoN2O*kgtoGg</f>
        <v>0.32821944331191522</v>
      </c>
      <c r="AR91" s="22">
        <f>'Activity data'!AR50*ManureNEF*NtoN2O*kgtoGg</f>
        <v>0.3309140527221891</v>
      </c>
      <c r="AS91" s="22">
        <f>'Activity data'!AS50*ManureNEF*NtoN2O*kgtoGg</f>
        <v>0.33360386895859029</v>
      </c>
      <c r="AT91" s="22">
        <f>'Activity data'!AT50*ManureNEF*NtoN2O*kgtoGg</f>
        <v>0.33646557514954278</v>
      </c>
      <c r="AU91" s="22">
        <f>'Activity data'!AU50*ManureNEF*NtoN2O*kgtoGg</f>
        <v>0.33945751708134181</v>
      </c>
      <c r="AV91" s="22">
        <f>'Activity data'!AV50*ManureNEF*NtoN2O*kgtoGg</f>
        <v>0.34258503188843459</v>
      </c>
      <c r="AW91" s="22">
        <f>'Activity data'!AW50*ManureNEF*NtoN2O*kgtoGg</f>
        <v>0.34627061214892318</v>
      </c>
      <c r="AX91" s="22">
        <f>'Activity data'!AX50*ManureNEF*NtoN2O*kgtoGg</f>
        <v>0.34976950219460662</v>
      </c>
      <c r="AY91" s="22">
        <f>'Activity data'!AY50*ManureNEF*NtoN2O*kgtoGg</f>
        <v>0.35371143094002749</v>
      </c>
      <c r="AZ91" s="22">
        <f>'Activity data'!AZ50*ManureNEF*NtoN2O*kgtoGg</f>
        <v>0.35796185547817394</v>
      </c>
      <c r="BA91" s="22">
        <f>'Activity data'!BA50*ManureNEF*NtoN2O*kgtoGg</f>
        <v>0.36253185779510794</v>
      </c>
      <c r="BB91" s="22">
        <f>'Activity data'!BB50*ManureNEF*NtoN2O*kgtoGg</f>
        <v>0.3671014221608403</v>
      </c>
      <c r="BC91" s="22">
        <f>'Activity data'!BC50*ManureNEF*NtoN2O*kgtoGg</f>
        <v>0.37188221596257304</v>
      </c>
      <c r="BD91" s="22">
        <f>'Activity data'!BD50*ManureNEF*NtoN2O*kgtoGg</f>
        <v>0.37674065141159419</v>
      </c>
      <c r="BE91" s="22">
        <f>'Activity data'!BE50*ManureNEF*NtoN2O*kgtoGg</f>
        <v>0.38181113991942572</v>
      </c>
      <c r="BF91" s="22">
        <f>'Activity data'!BF50*ManureNEF*NtoN2O*kgtoGg</f>
        <v>0.38721134663283197</v>
      </c>
      <c r="BG91" s="22">
        <f>'Activity data'!BG50*ManureNEF*NtoN2O*kgtoGg</f>
        <v>0.39270841731843775</v>
      </c>
      <c r="BH91" s="22">
        <f>'Activity data'!BH50*ManureNEF*NtoN2O*kgtoGg</f>
        <v>0.39845102450008746</v>
      </c>
      <c r="BI91" s="22">
        <f>'Activity data'!BI50*ManureNEF*NtoN2O*kgtoGg</f>
        <v>0.40442266797461457</v>
      </c>
      <c r="BJ91" s="22">
        <f>'Activity data'!BJ50*ManureNEF*NtoN2O*kgtoGg</f>
        <v>0.41065447247785919</v>
      </c>
      <c r="BK91" s="22">
        <f>'Activity data'!BK50*ManureNEF*NtoN2O*kgtoGg</f>
        <v>0.41729251146168028</v>
      </c>
      <c r="BL91" s="22">
        <f>'Activity data'!BL50*ManureNEF*NtoN2O*kgtoGg</f>
        <v>0.42412606950810922</v>
      </c>
      <c r="BM91" s="22">
        <f>'Activity data'!BM50*ManureNEF*NtoN2O*kgtoGg</f>
        <v>0.43129857359655521</v>
      </c>
      <c r="BN91" s="22">
        <f>'Activity data'!BN50*ManureNEF*NtoN2O*kgtoGg</f>
        <v>0.43853859677359419</v>
      </c>
      <c r="BO91" s="22">
        <f>'Activity data'!BO50*ManureNEF*NtoN2O*kgtoGg</f>
        <v>0.44614384420544734</v>
      </c>
      <c r="BP91" s="22">
        <f>'Activity data'!BP50*ManureNEF*NtoN2O*kgtoGg</f>
        <v>0.45414556488232255</v>
      </c>
    </row>
    <row r="92" spans="1:68" x14ac:dyDescent="0.25">
      <c r="A92" t="str">
        <f t="shared" si="29"/>
        <v>3C Aggregated and non-CO2 emissions on land</v>
      </c>
      <c r="B92" t="str">
        <f t="shared" ref="B92:B135" si="31">B91</f>
        <v>3C4 Direct N2O from managed soils (N2O)</v>
      </c>
      <c r="C92" t="str">
        <f>C91</f>
        <v>MM emissions</v>
      </c>
      <c r="D92" t="str">
        <f>'Activity data'!D51</f>
        <v xml:space="preserve"> - Pasture</v>
      </c>
      <c r="E92" t="str">
        <f t="shared" ref="E92:E139"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0.93317515965347919</v>
      </c>
      <c r="AE92" s="22">
        <f>'Activity data'!AE51*ManureNEF*NtoN2O*kgtoGg</f>
        <v>0.93944684624936647</v>
      </c>
      <c r="AF92" s="22">
        <f>'Activity data'!AF51*ManureNEF*NtoN2O*kgtoGg</f>
        <v>0.94400944679422871</v>
      </c>
      <c r="AG92" s="22">
        <f>'Activity data'!AG51*ManureNEF*NtoN2O*kgtoGg</f>
        <v>0.9467197668892835</v>
      </c>
      <c r="AH92" s="22">
        <f>'Activity data'!AH51*ManureNEF*NtoN2O*kgtoGg</f>
        <v>0.9480198414836063</v>
      </c>
      <c r="AI92" s="22">
        <f>'Activity data'!AI51*ManureNEF*NtoN2O*kgtoGg</f>
        <v>0.95132040577572718</v>
      </c>
      <c r="AJ92" s="22">
        <f>'Activity data'!AJ51*ManureNEF*NtoN2O*kgtoGg</f>
        <v>0.95424176677484118</v>
      </c>
      <c r="AK92" s="22">
        <f>'Activity data'!AK51*ManureNEF*NtoN2O*kgtoGg</f>
        <v>0.95682550490718232</v>
      </c>
      <c r="AL92" s="22">
        <f>'Activity data'!AL51*ManureNEF*NtoN2O*kgtoGg</f>
        <v>0.92679731791872333</v>
      </c>
      <c r="AM92" s="22">
        <f>'Activity data'!AM51*ManureNEF*NtoN2O*kgtoGg</f>
        <v>0.93340497127145194</v>
      </c>
      <c r="AN92" s="22">
        <f>'Activity data'!AN51*ManureNEF*NtoN2O*kgtoGg</f>
        <v>0.93980359825703552</v>
      </c>
      <c r="AO92" s="22">
        <f>'Activity data'!AO51*ManureNEF*NtoN2O*kgtoGg</f>
        <v>0.94640483343933768</v>
      </c>
      <c r="AP92" s="22">
        <f>'Activity data'!AP51*ManureNEF*NtoN2O*kgtoGg</f>
        <v>0.95283839081189448</v>
      </c>
      <c r="AQ92" s="22">
        <f>'Activity data'!AQ51*ManureNEF*NtoN2O*kgtoGg</f>
        <v>0.9597040564565229</v>
      </c>
      <c r="AR92" s="22">
        <f>'Activity data'!AR51*ManureNEF*NtoN2O*kgtoGg</f>
        <v>0.96758301559285975</v>
      </c>
      <c r="AS92" s="22">
        <f>'Activity data'!AS51*ManureNEF*NtoN2O*kgtoGg</f>
        <v>0.97544795962892528</v>
      </c>
      <c r="AT92" s="22">
        <f>'Activity data'!AT51*ManureNEF*NtoN2O*kgtoGg</f>
        <v>0.98381550486674341</v>
      </c>
      <c r="AU92" s="22">
        <f>'Activity data'!AU51*ManureNEF*NtoN2O*kgtoGg</f>
        <v>0.99256385560323879</v>
      </c>
      <c r="AV92" s="22">
        <f>'Activity data'!AV51*ManureNEF*NtoN2O*kgtoGg</f>
        <v>1.0017086174634997</v>
      </c>
      <c r="AW92" s="22">
        <f>'Activity data'!AW51*ManureNEF*NtoN2O*kgtoGg</f>
        <v>1.0124851463939488</v>
      </c>
      <c r="AX92" s="22">
        <f>'Activity data'!AX51*ManureNEF*NtoN2O*kgtoGg</f>
        <v>1.0227157985943631</v>
      </c>
      <c r="AY92" s="22">
        <f>'Activity data'!AY51*ManureNEF*NtoN2O*kgtoGg</f>
        <v>1.0342418830001789</v>
      </c>
      <c r="AZ92" s="22">
        <f>'Activity data'!AZ51*ManureNEF*NtoN2O*kgtoGg</f>
        <v>1.0466700000847751</v>
      </c>
      <c r="BA92" s="22">
        <f>'Activity data'!BA51*ManureNEF*NtoN2O*kgtoGg</f>
        <v>1.0600325532514054</v>
      </c>
      <c r="BB92" s="22">
        <f>'Activity data'!BB51*ManureNEF*NtoN2O*kgtoGg</f>
        <v>1.0733938258615259</v>
      </c>
      <c r="BC92" s="22">
        <f>'Activity data'!BC51*ManureNEF*NtoN2O*kgtoGg</f>
        <v>1.0873727271670315</v>
      </c>
      <c r="BD92" s="22">
        <f>'Activity data'!BD51*ManureNEF*NtoN2O*kgtoGg</f>
        <v>1.1015786503792855</v>
      </c>
      <c r="BE92" s="22">
        <f>'Activity data'!BE51*ManureNEF*NtoN2O*kgtoGg</f>
        <v>1.1164046105359406</v>
      </c>
      <c r="BF92" s="22">
        <f>'Activity data'!BF51*ManureNEF*NtoN2O*kgtoGg</f>
        <v>1.1321946570860912</v>
      </c>
      <c r="BG92" s="22">
        <f>'Activity data'!BG51*ManureNEF*NtoN2O*kgtoGg</f>
        <v>1.1482679310590493</v>
      </c>
      <c r="BH92" s="22">
        <f>'Activity data'!BH51*ManureNEF*NtoN2O*kgtoGg</f>
        <v>1.1650591465679614</v>
      </c>
      <c r="BI92" s="22">
        <f>'Activity data'!BI51*ManureNEF*NtoN2O*kgtoGg</f>
        <v>1.1825200575011674</v>
      </c>
      <c r="BJ92" s="22">
        <f>'Activity data'!BJ51*ManureNEF*NtoN2O*kgtoGg</f>
        <v>1.2007416716763042</v>
      </c>
      <c r="BK92" s="22">
        <f>'Activity data'!BK51*ManureNEF*NtoN2O*kgtoGg</f>
        <v>1.22015110359602</v>
      </c>
      <c r="BL92" s="22">
        <f>'Activity data'!BL51*ManureNEF*NtoN2O*kgtoGg</f>
        <v>1.2401322275386275</v>
      </c>
      <c r="BM92" s="22">
        <f>'Activity data'!BM51*ManureNEF*NtoN2O*kgtoGg</f>
        <v>1.2611044197987038</v>
      </c>
      <c r="BN92" s="22">
        <f>'Activity data'!BN51*ManureNEF*NtoN2O*kgtoGg</f>
        <v>1.2822740358998443</v>
      </c>
      <c r="BO92" s="22">
        <f>'Activity data'!BO51*ManureNEF*NtoN2O*kgtoGg</f>
        <v>1.3045115570444066</v>
      </c>
      <c r="BP92" s="22">
        <f>'Activity data'!BP51*ManureNEF*NtoN2O*kgtoGg</f>
        <v>1.3279083543661645</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4.9919609440228184E-2</v>
      </c>
      <c r="AE93" s="22">
        <f>'Activity data'!AE52*ManureNEF*NtoN2O*kgtoGg</f>
        <v>5.0255109310921788E-2</v>
      </c>
      <c r="AF93" s="22">
        <f>'Activity data'!AF52*ManureNEF*NtoN2O*kgtoGg</f>
        <v>5.049918271437142E-2</v>
      </c>
      <c r="AG93" s="22">
        <f>'Activity data'!AG52*ManureNEF*NtoN2O*kgtoGg</f>
        <v>5.0644169557627502E-2</v>
      </c>
      <c r="AH93" s="22">
        <f>'Activity data'!AH52*ManureNEF*NtoN2O*kgtoGg</f>
        <v>5.0713716218102112E-2</v>
      </c>
      <c r="AI93" s="22">
        <f>'Activity data'!AI52*ManureNEF*NtoN2O*kgtoGg</f>
        <v>5.0890277797876929E-2</v>
      </c>
      <c r="AJ93" s="22">
        <f>'Activity data'!AJ52*ManureNEF*NtoN2O*kgtoGg</f>
        <v>5.104655413957019E-2</v>
      </c>
      <c r="AK93" s="22">
        <f>'Activity data'!AK52*ManureNEF*NtoN2O*kgtoGg</f>
        <v>5.1184769561538987E-2</v>
      </c>
      <c r="AL93" s="22">
        <f>'Activity data'!AL52*ManureNEF*NtoN2O*kgtoGg</f>
        <v>4.9578430868148733E-2</v>
      </c>
      <c r="AM93" s="22">
        <f>'Activity data'!AM52*ManureNEF*NtoN2O*kgtoGg</f>
        <v>4.9931903066023256E-2</v>
      </c>
      <c r="AN93" s="22">
        <f>'Activity data'!AN52*ManureNEF*NtoN2O*kgtoGg</f>
        <v>5.0274193531826765E-2</v>
      </c>
      <c r="AO93" s="22">
        <f>'Activity data'!AO52*ManureNEF*NtoN2O*kgtoGg</f>
        <v>5.062732239377158E-2</v>
      </c>
      <c r="AP93" s="22">
        <f>'Activity data'!AP52*ManureNEF*NtoN2O*kgtoGg</f>
        <v>5.0971481438327158E-2</v>
      </c>
      <c r="AQ93" s="22">
        <f>'Activity data'!AQ52*ManureNEF*NtoN2O*kgtoGg</f>
        <v>5.1338755839045562E-2</v>
      </c>
      <c r="AR93" s="22">
        <f>'Activity data'!AR52*ManureNEF*NtoN2O*kgtoGg</f>
        <v>5.1760235728231102E-2</v>
      </c>
      <c r="AS93" s="22">
        <f>'Activity data'!AS52*ManureNEF*NtoN2O*kgtoGg</f>
        <v>5.2180965888574682E-2</v>
      </c>
      <c r="AT93" s="22">
        <f>'Activity data'!AT52*ManureNEF*NtoN2O*kgtoGg</f>
        <v>5.2628582379352702E-2</v>
      </c>
      <c r="AU93" s="22">
        <f>'Activity data'!AU52*ManureNEF*NtoN2O*kgtoGg</f>
        <v>5.3096569817181791E-2</v>
      </c>
      <c r="AV93" s="22">
        <f>'Activity data'!AV52*ManureNEF*NtoN2O*kgtoGg</f>
        <v>5.3585763015013638E-2</v>
      </c>
      <c r="AW93" s="22">
        <f>'Activity data'!AW52*ManureNEF*NtoN2O*kgtoGg</f>
        <v>5.4162246550568865E-2</v>
      </c>
      <c r="AX93" s="22">
        <f>'Activity data'!AX52*ManureNEF*NtoN2O*kgtoGg</f>
        <v>5.470952875893062E-2</v>
      </c>
      <c r="AY93" s="22">
        <f>'Activity data'!AY52*ManureNEF*NtoN2O*kgtoGg</f>
        <v>5.5326109286135267E-2</v>
      </c>
      <c r="AZ93" s="22">
        <f>'Activity data'!AZ52*ManureNEF*NtoN2O*kgtoGg</f>
        <v>5.5990943475646746E-2</v>
      </c>
      <c r="BA93" s="22">
        <f>'Activity data'!BA52*ManureNEF*NtoN2O*kgtoGg</f>
        <v>5.6705764726836264E-2</v>
      </c>
      <c r="BB93" s="22">
        <f>'Activity data'!BB52*ManureNEF*NtoN2O*kgtoGg</f>
        <v>5.7420517475472763E-2</v>
      </c>
      <c r="BC93" s="22">
        <f>'Activity data'!BC52*ManureNEF*NtoN2O*kgtoGg</f>
        <v>5.8168309876883727E-2</v>
      </c>
      <c r="BD93" s="22">
        <f>'Activity data'!BD52*ManureNEF*NtoN2O*kgtoGg</f>
        <v>5.8928246670268698E-2</v>
      </c>
      <c r="BE93" s="22">
        <f>'Activity data'!BE52*ManureNEF*NtoN2O*kgtoGg</f>
        <v>5.9721351944171899E-2</v>
      </c>
      <c r="BF93" s="22">
        <f>'Activity data'!BF52*ManureNEF*NtoN2O*kgtoGg</f>
        <v>6.0566030404236373E-2</v>
      </c>
      <c r="BG93" s="22">
        <f>'Activity data'!BG52*ManureNEF*NtoN2O*kgtoGg</f>
        <v>6.1425859934475698E-2</v>
      </c>
      <c r="BH93" s="22">
        <f>'Activity data'!BH52*ManureNEF*NtoN2O*kgtoGg</f>
        <v>6.2324095288857448E-2</v>
      </c>
      <c r="BI93" s="22">
        <f>'Activity data'!BI52*ManureNEF*NtoN2O*kgtoGg</f>
        <v>6.3258155572438024E-2</v>
      </c>
      <c r="BJ93" s="22">
        <f>'Activity data'!BJ52*ManureNEF*NtoN2O*kgtoGg</f>
        <v>6.4232909190323775E-2</v>
      </c>
      <c r="BK93" s="22">
        <f>'Activity data'!BK52*ManureNEF*NtoN2O*kgtoGg</f>
        <v>6.5271204360170226E-2</v>
      </c>
      <c r="BL93" s="22">
        <f>'Activity data'!BL52*ManureNEF*NtoN2O*kgtoGg</f>
        <v>6.6340081829821429E-2</v>
      </c>
      <c r="BM93" s="22">
        <f>'Activity data'!BM52*ManureNEF*NtoN2O*kgtoGg</f>
        <v>6.7461975866432017E-2</v>
      </c>
      <c r="BN93" s="22">
        <f>'Activity data'!BN52*ManureNEF*NtoN2O*kgtoGg</f>
        <v>6.8594430965387879E-2</v>
      </c>
      <c r="BO93" s="22">
        <f>'Activity data'!BO52*ManureNEF*NtoN2O*kgtoGg</f>
        <v>6.9784012962906483E-2</v>
      </c>
      <c r="BP93" s="22">
        <f>'Activity data'!BP52*ManureNEF*NtoN2O*kgtoGg</f>
        <v>7.1035609699459198E-2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0.39348162311236168</v>
      </c>
      <c r="AE94" s="22">
        <f>'Activity data'!AE53*ManureNEF*NtoN2O*kgtoGg</f>
        <v>0.39564285578508501</v>
      </c>
      <c r="AF94" s="22">
        <f>'Activity data'!AF53*ManureNEF*NtoN2O*kgtoGg</f>
        <v>0.39521292007744674</v>
      </c>
      <c r="AG94" s="22">
        <f>'Activity data'!AG53*ManureNEF*NtoN2O*kgtoGg</f>
        <v>0.39215000993344373</v>
      </c>
      <c r="AH94" s="22">
        <f>'Activity data'!AH53*ManureNEF*NtoN2O*kgtoGg</f>
        <v>0.38709906573064751</v>
      </c>
      <c r="AI94" s="22">
        <f>'Activity data'!AI53*ManureNEF*NtoN2O*kgtoGg</f>
        <v>0.38418038539888605</v>
      </c>
      <c r="AJ94" s="22">
        <f>'Activity data'!AJ53*ManureNEF*NtoN2O*kgtoGg</f>
        <v>0.38070163505849641</v>
      </c>
      <c r="AK94" s="22">
        <f>'Activity data'!AK53*ManureNEF*NtoN2O*kgtoGg</f>
        <v>0.37672121933077501</v>
      </c>
      <c r="AL94" s="22">
        <f>'Activity data'!AL53*ManureNEF*NtoN2O*kgtoGg</f>
        <v>0.33565597893127097</v>
      </c>
      <c r="AM94" s="22">
        <f>'Activity data'!AM53*ManureNEF*NtoN2O*kgtoGg</f>
        <v>0.33353992564437052</v>
      </c>
      <c r="AN94" s="22">
        <f>'Activity data'!AN53*ManureNEF*NtoN2O*kgtoGg</f>
        <v>0.33092133774665944</v>
      </c>
      <c r="AO94" s="22">
        <f>'Activity data'!AO53*ManureNEF*NtoN2O*kgtoGg</f>
        <v>0.32825939633807238</v>
      </c>
      <c r="AP94" s="22">
        <f>'Activity data'!AP53*ManureNEF*NtoN2O*kgtoGg</f>
        <v>0.32518754823483037</v>
      </c>
      <c r="AQ94" s="22">
        <f>'Activity data'!AQ53*ManureNEF*NtoN2O*kgtoGg</f>
        <v>0.32233347447945249</v>
      </c>
      <c r="AR94" s="22">
        <f>'Activity data'!AR53*ManureNEF*NtoN2O*kgtoGg</f>
        <v>0.32084881546851002</v>
      </c>
      <c r="AS94" s="22">
        <f>'Activity data'!AS53*ManureNEF*NtoN2O*kgtoGg</f>
        <v>0.31906546126227969</v>
      </c>
      <c r="AT94" s="22">
        <f>'Activity data'!AT53*ManureNEF*NtoN2O*kgtoGg</f>
        <v>0.31748560897870576</v>
      </c>
      <c r="AU94" s="22">
        <f>'Activity data'!AU53*ManureNEF*NtoN2O*kgtoGg</f>
        <v>0.31596846035150872</v>
      </c>
      <c r="AV94" s="22">
        <f>'Activity data'!AV53*ManureNEF*NtoN2O*kgtoGg</f>
        <v>0.31452093993984109</v>
      </c>
      <c r="AW94" s="22">
        <f>'Activity data'!AW53*ManureNEF*NtoN2O*kgtoGg</f>
        <v>0.3145946956837804</v>
      </c>
      <c r="AX94" s="22">
        <f>'Activity data'!AX53*ManureNEF*NtoN2O*kgtoGg</f>
        <v>0.31386070106285369</v>
      </c>
      <c r="AY94" s="22">
        <f>'Activity data'!AY53*ManureNEF*NtoN2O*kgtoGg</f>
        <v>0.31384382441415531</v>
      </c>
      <c r="AZ94" s="22">
        <f>'Activity data'!AZ53*ManureNEF*NtoN2O*kgtoGg</f>
        <v>0.31415851736684142</v>
      </c>
      <c r="BA94" s="22">
        <f>'Activity data'!BA53*ManureNEF*NtoN2O*kgtoGg</f>
        <v>0.31479499545950834</v>
      </c>
      <c r="BB94" s="22">
        <f>'Activity data'!BB53*ManureNEF*NtoN2O*kgtoGg</f>
        <v>0.31536877382838624</v>
      </c>
      <c r="BC94" s="22">
        <f>'Activity data'!BC53*ManureNEF*NtoN2O*kgtoGg</f>
        <v>0.31597295781887419</v>
      </c>
      <c r="BD94" s="22">
        <f>'Activity data'!BD53*ManureNEF*NtoN2O*kgtoGg</f>
        <v>0.31630750653342338</v>
      </c>
      <c r="BE94" s="22">
        <f>'Activity data'!BE53*ManureNEF*NtoN2O*kgtoGg</f>
        <v>0.31664576213880252</v>
      </c>
      <c r="BF94" s="22">
        <f>'Activity data'!BF53*ManureNEF*NtoN2O*kgtoGg</f>
        <v>0.31718964616866768</v>
      </c>
      <c r="BG94" s="22">
        <f>'Activity data'!BG53*ManureNEF*NtoN2O*kgtoGg</f>
        <v>0.31774229643239249</v>
      </c>
      <c r="BH94" s="22">
        <f>'Activity data'!BH53*ManureNEF*NtoN2O*kgtoGg</f>
        <v>0.31828009431896798</v>
      </c>
      <c r="BI94" s="22">
        <f>'Activity data'!BI53*ManureNEF*NtoN2O*kgtoGg</f>
        <v>0.31874613085968273</v>
      </c>
      <c r="BJ94" s="22">
        <f>'Activity data'!BJ53*ManureNEF*NtoN2O*kgtoGg</f>
        <v>0.3191748285747199</v>
      </c>
      <c r="BK94" s="22">
        <f>'Activity data'!BK53*ManureNEF*NtoN2O*kgtoGg</f>
        <v>0.3197723113637217</v>
      </c>
      <c r="BL94" s="22">
        <f>'Activity data'!BL53*ManureNEF*NtoN2O*kgtoGg</f>
        <v>0.32041070778233949</v>
      </c>
      <c r="BM94" s="22">
        <f>'Activity data'!BM53*ManureNEF*NtoN2O*kgtoGg</f>
        <v>0.32102987837393088</v>
      </c>
      <c r="BN94" s="22">
        <f>'Activity data'!BN53*ManureNEF*NtoN2O*kgtoGg</f>
        <v>0.32119795998859862</v>
      </c>
      <c r="BO94" s="22">
        <f>'Activity data'!BO53*ManureNEF*NtoN2O*kgtoGg</f>
        <v>0.32134981712724098</v>
      </c>
      <c r="BP94" s="22">
        <f>'Activity data'!BP53*ManureNEF*NtoN2O*kgtoGg</f>
        <v>0.32148696744775063</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2.8664718401456799</v>
      </c>
      <c r="I95" s="22">
        <f>'Activity data'!I54*ManureNEF*NtoN2O*kgtoGg</f>
        <v>3.0881322284873498</v>
      </c>
      <c r="J95" s="22">
        <f>'Activity data'!J54*ManureNEF*NtoN2O*kgtoGg</f>
        <v>3.1183586450793963</v>
      </c>
      <c r="K95" s="22">
        <f>'Activity data'!K54*ManureNEF*NtoN2O*kgtoGg</f>
        <v>3.1183586450793954</v>
      </c>
      <c r="L95" s="22">
        <f>'Activity data'!L54*ManureNEF*NtoN2O*kgtoGg</f>
        <v>2.7405284376788228</v>
      </c>
      <c r="M95" s="22">
        <f>'Activity data'!M54*ManureNEF*NtoN2O*kgtoGg</f>
        <v>2.7052642849881026</v>
      </c>
      <c r="N95" s="22">
        <f>'Activity data'!N54*ManureNEF*NtoN2O*kgtoGg</f>
        <v>2.7707548542708689</v>
      </c>
      <c r="O95" s="22">
        <f>'Activity data'!O54*ManureNEF*NtoN2O*kgtoGg</f>
        <v>2.8513586318496573</v>
      </c>
      <c r="P95" s="22">
        <f>'Activity data'!P54*ManureNEF*NtoN2O*kgtoGg</f>
        <v>2.9773020343165162</v>
      </c>
      <c r="Q95" s="22">
        <f>'Activity data'!Q54*ManureNEF*NtoN2O*kgtoGg</f>
        <v>3.0830944923886752</v>
      </c>
      <c r="R95" s="22">
        <f>'Activity data'!R54*ManureNEF*NtoN2O*kgtoGg</f>
        <v>3.1687360060661396</v>
      </c>
      <c r="S95" s="22">
        <f>'Activity data'!S54*ManureNEF*NtoN2O*kgtoGg</f>
        <v>3.1032454367833733</v>
      </c>
      <c r="T95" s="22">
        <f>'Activity data'!T54*ManureNEF*NtoN2O*kgtoGg</f>
        <v>3.3500945056184142</v>
      </c>
      <c r="U95" s="22">
        <f>'Activity data'!U54*ManureNEF*NtoN2O*kgtoGg</f>
        <v>3.3450567695197408</v>
      </c>
      <c r="V95" s="22">
        <f>'Activity data'!V54*ManureNEF*NtoN2O*kgtoGg</f>
        <v>3.2745284641383003</v>
      </c>
      <c r="W95" s="22">
        <f>'Activity data'!W54*ManureNEF*NtoN2O*kgtoGg</f>
        <v>3.234226575348905</v>
      </c>
      <c r="X95" s="22">
        <f>'Activity data'!X54*ManureNEF*NtoN2O*kgtoGg</f>
        <v>3.3097926168290197</v>
      </c>
      <c r="Y95" s="22">
        <f>'Activity data'!Y54*ManureNEF*NtoN2O*kgtoGg</f>
        <v>3.4206228109998542</v>
      </c>
      <c r="Z95" s="22">
        <f>'Activity data'!Z54*ManureNEF*NtoN2O*kgtoGg</f>
        <v>3.4861133802826214</v>
      </c>
      <c r="AA95" s="22">
        <f>'Activity data'!AA54*ManureNEF*NtoN2O*kgtoGg</f>
        <v>3.4760379080852726</v>
      </c>
      <c r="AB95" s="22">
        <f>'Activity data'!AB54*ManureNEF*NtoN2O*kgtoGg</f>
        <v>3.4357360192958781</v>
      </c>
      <c r="AC95" s="22">
        <f>'Activity data'!AC54*ManureNEF*NtoN2O*kgtoGg</f>
        <v>3.4256605470985289</v>
      </c>
      <c r="AD95" s="22">
        <f>'Activity data'!AD54*ManureNEF*NtoN2O*kgtoGg</f>
        <v>3.7558520888445805</v>
      </c>
      <c r="AE95" s="22">
        <f>'Activity data'!AE54*ManureNEF*NtoN2O*kgtoGg</f>
        <v>3.7764814391662584</v>
      </c>
      <c r="AF95" s="22">
        <f>'Activity data'!AF54*ManureNEF*NtoN2O*kgtoGg</f>
        <v>3.7723776263558166</v>
      </c>
      <c r="AG95" s="22">
        <f>'Activity data'!AG54*ManureNEF*NtoN2O*kgtoGg</f>
        <v>3.7431416041718473</v>
      </c>
      <c r="AH95" s="22">
        <f>'Activity data'!AH54*ManureNEF*NtoN2O*kgtoGg</f>
        <v>3.6949294432463748</v>
      </c>
      <c r="AI95" s="22">
        <f>'Activity data'!AI54*ManureNEF*NtoN2O*kgtoGg</f>
        <v>3.667070120277216</v>
      </c>
      <c r="AJ95" s="22">
        <f>'Activity data'!AJ54*ManureNEF*NtoN2O*kgtoGg</f>
        <v>3.633864829445145</v>
      </c>
      <c r="AK95" s="22">
        <f>'Activity data'!AK54*ManureNEF*NtoN2O*kgtoGg</f>
        <v>3.5958710532500033</v>
      </c>
      <c r="AL95" s="22">
        <f>'Activity data'!AL54*ManureNEF*NtoN2O*kgtoGg</f>
        <v>3.2038960285629194</v>
      </c>
      <c r="AM95" s="22">
        <f>'Activity data'!AM54*ManureNEF*NtoN2O*kgtoGg</f>
        <v>3.1836979235158576</v>
      </c>
      <c r="AN95" s="22">
        <f>'Activity data'!AN54*ManureNEF*NtoN2O*kgtoGg</f>
        <v>3.1587030362129944</v>
      </c>
      <c r="AO95" s="22">
        <f>'Activity data'!AO54*ManureNEF*NtoN2O*kgtoGg</f>
        <v>3.1332943319366868</v>
      </c>
      <c r="AP95" s="22">
        <f>'Activity data'!AP54*ManureNEF*NtoN2O*kgtoGg</f>
        <v>3.1039729953418127</v>
      </c>
      <c r="AQ95" s="22">
        <f>'Activity data'!AQ54*ManureNEF*NtoN2O*kgtoGg</f>
        <v>3.0767303536370645</v>
      </c>
      <c r="AR95" s="22">
        <f>'Activity data'!AR54*ManureNEF*NtoN2O*kgtoGg</f>
        <v>3.0625590192724159</v>
      </c>
      <c r="AS95" s="22">
        <f>'Activity data'!AS54*ManureNEF*NtoN2O*kgtoGg</f>
        <v>3.0455365861340145</v>
      </c>
      <c r="AT95" s="22">
        <f>'Activity data'!AT54*ManureNEF*NtoN2O*kgtoGg</f>
        <v>3.0304566150482182</v>
      </c>
      <c r="AU95" s="22">
        <f>'Activity data'!AU54*ManureNEF*NtoN2O*kgtoGg</f>
        <v>3.0159751615168573</v>
      </c>
      <c r="AV95" s="22">
        <f>'Activity data'!AV54*ManureNEF*NtoN2O*kgtoGg</f>
        <v>3.0021583216888525</v>
      </c>
      <c r="AW95" s="22">
        <f>'Activity data'!AW54*ManureNEF*NtoN2O*kgtoGg</f>
        <v>3.0028623333851225</v>
      </c>
      <c r="AX95" s="22">
        <f>'Activity data'!AX54*ManureNEF*NtoN2O*kgtoGg</f>
        <v>2.9958562241584636</v>
      </c>
      <c r="AY95" s="22">
        <f>'Activity data'!AY54*ManureNEF*NtoN2O*kgtoGg</f>
        <v>2.9956951335444595</v>
      </c>
      <c r="AZ95" s="22">
        <f>'Activity data'!AZ54*ManureNEF*NtoN2O*kgtoGg</f>
        <v>2.9986989337584102</v>
      </c>
      <c r="BA95" s="22">
        <f>'Activity data'!BA54*ManureNEF*NtoN2O*kgtoGg</f>
        <v>3.0047742303756677</v>
      </c>
      <c r="BB95" s="22">
        <f>'Activity data'!BB54*ManureNEF*NtoN2O*kgtoGg</f>
        <v>3.0102510469757364</v>
      </c>
      <c r="BC95" s="22">
        <f>'Activity data'!BC54*ManureNEF*NtoN2O*kgtoGg</f>
        <v>3.0160180906429135</v>
      </c>
      <c r="BD95" s="22">
        <f>'Activity data'!BD54*ManureNEF*NtoN2O*kgtoGg</f>
        <v>3.0192114176359777</v>
      </c>
      <c r="BE95" s="22">
        <f>'Activity data'!BE54*ManureNEF*NtoN2O*kgtoGg</f>
        <v>3.0224401275614321</v>
      </c>
      <c r="BF95" s="22">
        <f>'Activity data'!BF54*ManureNEF*NtoN2O*kgtoGg</f>
        <v>3.027631597377737</v>
      </c>
      <c r="BG95" s="22">
        <f>'Activity data'!BG54*ManureNEF*NtoN2O*kgtoGg</f>
        <v>3.0329067424556513</v>
      </c>
      <c r="BH95" s="22">
        <f>'Activity data'!BH54*ManureNEF*NtoN2O*kgtoGg</f>
        <v>3.0380401189515962</v>
      </c>
      <c r="BI95" s="22">
        <f>'Activity data'!BI54*ManureNEF*NtoN2O*kgtoGg</f>
        <v>3.042488520635712</v>
      </c>
      <c r="BJ95" s="22">
        <f>'Activity data'!BJ54*ManureNEF*NtoN2O*kgtoGg</f>
        <v>3.0465805165865492</v>
      </c>
      <c r="BK95" s="22">
        <f>'Activity data'!BK54*ManureNEF*NtoN2O*kgtoGg</f>
        <v>3.0522835960934684</v>
      </c>
      <c r="BL95" s="22">
        <f>'Activity data'!BL54*ManureNEF*NtoN2O*kgtoGg</f>
        <v>3.0583772034731749</v>
      </c>
      <c r="BM95" s="22">
        <f>'Activity data'!BM54*ManureNEF*NtoN2O*kgtoGg</f>
        <v>3.0642872969138426</v>
      </c>
      <c r="BN95" s="22">
        <f>'Activity data'!BN54*ManureNEF*NtoN2O*kgtoGg</f>
        <v>3.0658916658257942</v>
      </c>
      <c r="BO95" s="22">
        <f>'Activity data'!BO54*ManureNEF*NtoN2O*kgtoGg</f>
        <v>3.0673411692279227</v>
      </c>
      <c r="BP95" s="22">
        <f>'Activity data'!BP54*ManureNEF*NtoN2O*kgtoGg</f>
        <v>3.0686502934347843</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0.19572761580497439</v>
      </c>
      <c r="AE96" s="22">
        <f>'Activity data'!AE55*ManureNEF*NtoN2O*kgtoGg</f>
        <v>0.20149356923394962</v>
      </c>
      <c r="AF96" s="22">
        <f>'Activity data'!AF55*ManureNEF*NtoN2O*kgtoGg</f>
        <v>0.20588437630008571</v>
      </c>
      <c r="AG96" s="22">
        <f>'Activity data'!AG55*ManureNEF*NtoN2O*kgtoGg</f>
        <v>0.20879741237566132</v>
      </c>
      <c r="AH96" s="22">
        <f>'Activity data'!AH55*ManureNEF*NtoN2O*kgtoGg</f>
        <v>0.21050260908572471</v>
      </c>
      <c r="AI96" s="22">
        <f>'Activity data'!AI55*ManureNEF*NtoN2O*kgtoGg</f>
        <v>0.21322854772820712</v>
      </c>
      <c r="AJ96" s="22">
        <f>'Activity data'!AJ55*ManureNEF*NtoN2O*kgtoGg</f>
        <v>0.21553028738768473</v>
      </c>
      <c r="AK96" s="22">
        <f>'Activity data'!AK55*ManureNEF*NtoN2O*kgtoGg</f>
        <v>0.21742951511423686</v>
      </c>
      <c r="AL96" s="22">
        <f>'Activity data'!AL55*ManureNEF*NtoN2O*kgtoGg</f>
        <v>0.19740087765306455</v>
      </c>
      <c r="AM96" s="22">
        <f>'Activity data'!AM55*ManureNEF*NtoN2O*kgtoGg</f>
        <v>0.20423713805400706</v>
      </c>
      <c r="AN96" s="22">
        <f>'Activity data'!AN55*ManureNEF*NtoN2O*kgtoGg</f>
        <v>0.21092321743658804</v>
      </c>
      <c r="AO96" s="22">
        <f>'Activity data'!AO55*ManureNEF*NtoN2O*kgtoGg</f>
        <v>0.21773437439028542</v>
      </c>
      <c r="AP96" s="22">
        <f>'Activity data'!AP55*ManureNEF*NtoN2O*kgtoGg</f>
        <v>0.2244228367472621</v>
      </c>
      <c r="AQ96" s="22">
        <f>'Activity data'!AQ55*ManureNEF*NtoN2O*kgtoGg</f>
        <v>0.23141388769467108</v>
      </c>
      <c r="AR96" s="22">
        <f>'Activity data'!AR55*ManureNEF*NtoN2O*kgtoGg</f>
        <v>0.23959424588013845</v>
      </c>
      <c r="AS96" s="22">
        <f>'Activity data'!AS55*ManureNEF*NtoN2O*kgtoGg</f>
        <v>0.24780007456261718</v>
      </c>
      <c r="AT96" s="22">
        <f>'Activity data'!AT55*ManureNEF*NtoN2O*kgtoGg</f>
        <v>0.25642310198134582</v>
      </c>
      <c r="AU96" s="22">
        <f>'Activity data'!AU55*ManureNEF*NtoN2O*kgtoGg</f>
        <v>0.26537836852763236</v>
      </c>
      <c r="AV96" s="22">
        <f>'Activity data'!AV55*ManureNEF*NtoN2O*kgtoGg</f>
        <v>0.2746933920730204</v>
      </c>
      <c r="AW96" s="22">
        <f>'Activity data'!AW55*ManureNEF*NtoN2O*kgtoGg</f>
        <v>0.28571014707436937</v>
      </c>
      <c r="AX96" s="22">
        <f>'Activity data'!AX55*ManureNEF*NtoN2O*kgtoGg</f>
        <v>0.29641205203175297</v>
      </c>
      <c r="AY96" s="22">
        <f>'Activity data'!AY55*ManureNEF*NtoN2O*kgtoGg</f>
        <v>0.30823092122203827</v>
      </c>
      <c r="AZ96" s="22">
        <f>'Activity data'!AZ55*ManureNEF*NtoN2O*kgtoGg</f>
        <v>0.32088103486617159</v>
      </c>
      <c r="BA96" s="22">
        <f>'Activity data'!BA55*ManureNEF*NtoN2O*kgtoGg</f>
        <v>0.33442153839543753</v>
      </c>
      <c r="BB96" s="22">
        <f>'Activity data'!BB55*ManureNEF*NtoN2O*kgtoGg</f>
        <v>0.34850145067849425</v>
      </c>
      <c r="BC96" s="22">
        <f>'Activity data'!BC55*ManureNEF*NtoN2O*kgtoGg</f>
        <v>0.36325634058370376</v>
      </c>
      <c r="BD96" s="22">
        <f>'Activity data'!BD55*ManureNEF*NtoN2O*kgtoGg</f>
        <v>0.37837092181512566</v>
      </c>
      <c r="BE96" s="22">
        <f>'Activity data'!BE55*ManureNEF*NtoN2O*kgtoGg</f>
        <v>0.39418875803905296</v>
      </c>
      <c r="BF96" s="22">
        <f>'Activity data'!BF55*ManureNEF*NtoN2O*kgtoGg</f>
        <v>0.41101632848142367</v>
      </c>
      <c r="BG96" s="22">
        <f>'Activity data'!BG55*ManureNEF*NtoN2O*kgtoGg</f>
        <v>0.42866882922498356</v>
      </c>
      <c r="BH96" s="22">
        <f>'Activity data'!BH55*ManureNEF*NtoN2O*kgtoGg</f>
        <v>0.4471680142567116</v>
      </c>
      <c r="BI96" s="22">
        <f>'Activity data'!BI55*ManureNEF*NtoN2O*kgtoGg</f>
        <v>0.46648609423742077</v>
      </c>
      <c r="BJ96" s="22">
        <f>'Activity data'!BJ55*ManureNEF*NtoN2O*kgtoGg</f>
        <v>0.48672538372591445</v>
      </c>
      <c r="BK96" s="22">
        <f>'Activity data'!BK55*ManureNEF*NtoN2O*kgtoGg</f>
        <v>0.50827429763895404</v>
      </c>
      <c r="BL96" s="22">
        <f>'Activity data'!BL55*ManureNEF*NtoN2O*kgtoGg</f>
        <v>0.53102911723847246</v>
      </c>
      <c r="BM96" s="22">
        <f>'Activity data'!BM55*ManureNEF*NtoN2O*kgtoGg</f>
        <v>0.55497718860775247</v>
      </c>
      <c r="BN96" s="22">
        <f>'Activity data'!BN55*ManureNEF*NtoN2O*kgtoGg</f>
        <v>0.57942602859940739</v>
      </c>
      <c r="BO96" s="22">
        <f>'Activity data'!BO55*ManureNEF*NtoN2O*kgtoGg</f>
        <v>0.60518686536525168</v>
      </c>
      <c r="BP96" s="22">
        <f>'Activity data'!BP55*ManureNEF*NtoN2O*kgtoGg</f>
        <v>0.63236223509142675</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5.9437156452063905E-2</v>
      </c>
      <c r="AE97" s="22">
        <f>'Activity data'!AE56*ManureNEF*NtoN2O*kgtoGg</f>
        <v>5.8731152749642183E-2</v>
      </c>
      <c r="AF97" s="22">
        <f>'Activity data'!AF56*ManureNEF*NtoN2O*kgtoGg</f>
        <v>5.8326895727776093E-2</v>
      </c>
      <c r="AG97" s="22">
        <f>'Activity data'!AG56*ManureNEF*NtoN2O*kgtoGg</f>
        <v>5.8213336601144236E-2</v>
      </c>
      <c r="AH97" s="22">
        <f>'Activity data'!AH56*ManureNEF*NtoN2O*kgtoGg</f>
        <v>5.8334790866630723E-2</v>
      </c>
      <c r="AI97" s="22">
        <f>'Activity data'!AI56*ManureNEF*NtoN2O*kgtoGg</f>
        <v>5.8388775203320045E-2</v>
      </c>
      <c r="AJ97" s="22">
        <f>'Activity data'!AJ56*ManureNEF*NtoN2O*kgtoGg</f>
        <v>5.8517478446114692E-2</v>
      </c>
      <c r="AK97" s="22">
        <f>'Activity data'!AK56*ManureNEF*NtoN2O*kgtoGg</f>
        <v>5.871719587290844E-2</v>
      </c>
      <c r="AL97" s="22">
        <f>'Activity data'!AL56*ManureNEF*NtoN2O*kgtoGg</f>
        <v>6.1525460712970659E-2</v>
      </c>
      <c r="AM97" s="22">
        <f>'Activity data'!AM56*ManureNEF*NtoN2O*kgtoGg</f>
        <v>6.079530029032805E-2</v>
      </c>
      <c r="AN97" s="22">
        <f>'Activity data'!AN56*ManureNEF*NtoN2O*kgtoGg</f>
        <v>6.0131099758770346E-2</v>
      </c>
      <c r="AO97" s="22">
        <f>'Activity data'!AO56*ManureNEF*NtoN2O*kgtoGg</f>
        <v>5.950087340619311E-2</v>
      </c>
      <c r="AP97" s="22">
        <f>'Activity data'!AP56*ManureNEF*NtoN2O*kgtoGg</f>
        <v>5.8925980788477501E-2</v>
      </c>
      <c r="AQ97" s="22">
        <f>'Activity data'!AQ56*ManureNEF*NtoN2O*kgtoGg</f>
        <v>5.835839227041751E-2</v>
      </c>
      <c r="AR97" s="22">
        <f>'Activity data'!AR56*ManureNEF*NtoN2O*kgtoGg</f>
        <v>5.7534619847017222E-2</v>
      </c>
      <c r="AS97" s="22">
        <f>'Activity data'!AS56*ManureNEF*NtoN2O*kgtoGg</f>
        <v>5.6754139525596978E-2</v>
      </c>
      <c r="AT97" s="22">
        <f>'Activity data'!AT56*ManureNEF*NtoN2O*kgtoGg</f>
        <v>5.5973890997279063E-2</v>
      </c>
      <c r="AU97" s="22">
        <f>'Activity data'!AU56*ManureNEF*NtoN2O*kgtoGg</f>
        <v>5.5205046134530152E-2</v>
      </c>
      <c r="AV97" s="22">
        <f>'Activity data'!AV56*ManureNEF*NtoN2O*kgtoGg</f>
        <v>5.4443122226571487E-2</v>
      </c>
      <c r="AW97" s="22">
        <f>'Activity data'!AW56*ManureNEF*NtoN2O*kgtoGg</f>
        <v>5.3442503402348768E-2</v>
      </c>
      <c r="AX97" s="22">
        <f>'Activity data'!AX56*ManureNEF*NtoN2O*kgtoGg</f>
        <v>5.2514904062277899E-2</v>
      </c>
      <c r="AY97" s="22">
        <f>'Activity data'!AY56*ManureNEF*NtoN2O*kgtoGg</f>
        <v>5.1536637449725434E-2</v>
      </c>
      <c r="AZ97" s="22">
        <f>'Activity data'!AZ56*ManureNEF*NtoN2O*kgtoGg</f>
        <v>5.0537906397916603E-2</v>
      </c>
      <c r="BA97" s="22">
        <f>'Activity data'!BA56*ManureNEF*NtoN2O*kgtoGg</f>
        <v>4.9513687329132201E-2</v>
      </c>
      <c r="BB97" s="22">
        <f>'Activity data'!BB56*ManureNEF*NtoN2O*kgtoGg</f>
        <v>4.8381105775679147E-2</v>
      </c>
      <c r="BC97" s="22">
        <f>'Activity data'!BC56*ManureNEF*NtoN2O*kgtoGg</f>
        <v>4.7245733791110835E-2</v>
      </c>
      <c r="BD97" s="22">
        <f>'Activity data'!BD56*ManureNEF*NtoN2O*kgtoGg</f>
        <v>4.6134094103473099E-2</v>
      </c>
      <c r="BE97" s="22">
        <f>'Activity data'!BE56*ManureNEF*NtoN2O*kgtoGg</f>
        <v>4.5018777766070939E-2</v>
      </c>
      <c r="BF97" s="22">
        <f>'Activity data'!BF56*ManureNEF*NtoN2O*kgtoGg</f>
        <v>4.3880092225380911E-2</v>
      </c>
      <c r="BG97" s="22">
        <f>'Activity data'!BG56*ManureNEF*NtoN2O*kgtoGg</f>
        <v>4.2637152324411058E-2</v>
      </c>
      <c r="BH97" s="22">
        <f>'Activity data'!BH56*ManureNEF*NtoN2O*kgtoGg</f>
        <v>4.1388482552521318E-2</v>
      </c>
      <c r="BI97" s="22">
        <f>'Activity data'!BI56*ManureNEF*NtoN2O*kgtoGg</f>
        <v>4.013870364194419E-2</v>
      </c>
      <c r="BJ97" s="22">
        <f>'Activity data'!BJ56*ManureNEF*NtoN2O*kgtoGg</f>
        <v>3.8881668744957992E-2</v>
      </c>
      <c r="BK97" s="22">
        <f>'Activity data'!BK56*ManureNEF*NtoN2O*kgtoGg</f>
        <v>3.7598045916672491E-2</v>
      </c>
      <c r="BL97" s="22">
        <f>'Activity data'!BL56*ManureNEF*NtoN2O*kgtoGg</f>
        <v>3.6201667491550467E-2</v>
      </c>
      <c r="BM97" s="22">
        <f>'Activity data'!BM56*ManureNEF*NtoN2O*kgtoGg</f>
        <v>3.4793830056099047E-2</v>
      </c>
      <c r="BN97" s="22">
        <f>'Activity data'!BN56*ManureNEF*NtoN2O*kgtoGg</f>
        <v>3.3414753793025533E-2</v>
      </c>
      <c r="BO97" s="22">
        <f>'Activity data'!BO56*ManureNEF*NtoN2O*kgtoGg</f>
        <v>3.2018465871276221E-2</v>
      </c>
      <c r="BP97" s="22">
        <f>'Activity data'!BP56*ManureNEF*NtoN2O*kgtoGg</f>
        <v>3.060443505407091E-2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4.8373765989279359E-2</v>
      </c>
      <c r="AE98" s="22">
        <f>'Activity data'!AE57*ManureNEF*NtoN2O*kgtoGg</f>
        <v>4.779917494342311E-2</v>
      </c>
      <c r="AF98" s="22">
        <f>'Activity data'!AF57*ManureNEF*NtoN2O*kgtoGg</f>
        <v>4.7470164678757344E-2</v>
      </c>
      <c r="AG98" s="22">
        <f>'Activity data'!AG57*ManureNEF*NtoN2O*kgtoGg</f>
        <v>4.7377742985904886E-2</v>
      </c>
      <c r="AH98" s="22">
        <f>'Activity data'!AH57*ManureNEF*NtoN2O*kgtoGg</f>
        <v>4.7476590248589516E-2</v>
      </c>
      <c r="AI98" s="22">
        <f>'Activity data'!AI57*ManureNEF*NtoN2O*kgtoGg</f>
        <v>4.7520526160500128E-2</v>
      </c>
      <c r="AJ98" s="22">
        <f>'Activity data'!AJ57*ManureNEF*NtoN2O*kgtoGg</f>
        <v>4.7625273105351536E-2</v>
      </c>
      <c r="AK98" s="22">
        <f>'Activity data'!AK57*ManureNEF*NtoN2O*kgtoGg</f>
        <v>4.7787815942936546E-2</v>
      </c>
      <c r="AL98" s="22">
        <f>'Activity data'!AL57*ManureNEF*NtoN2O*kgtoGg</f>
        <v>5.0073361791998984E-2</v>
      </c>
      <c r="AM98" s="22">
        <f>'Activity data'!AM57*ManureNEF*NtoN2O*kgtoGg</f>
        <v>4.9479110459534376E-2</v>
      </c>
      <c r="AN98" s="22">
        <f>'Activity data'!AN57*ManureNEF*NtoN2O*kgtoGg</f>
        <v>4.893854151240716E-2</v>
      </c>
      <c r="AO98" s="22">
        <f>'Activity data'!AO57*ManureNEF*NtoN2O*kgtoGg</f>
        <v>4.8425622928819897E-2</v>
      </c>
      <c r="AP98" s="22">
        <f>'Activity data'!AP57*ManureNEF*NtoN2O*kgtoGg</f>
        <v>4.7957738483830212E-2</v>
      </c>
      <c r="AQ98" s="22">
        <f>'Activity data'!AQ57*ManureNEF*NtoN2O*kgtoGg</f>
        <v>4.7495798583105313E-2</v>
      </c>
      <c r="AR98" s="22">
        <f>'Activity data'!AR57*ManureNEF*NtoN2O*kgtoGg</f>
        <v>4.6825359806813502E-2</v>
      </c>
      <c r="AS98" s="22">
        <f>'Activity data'!AS57*ManureNEF*NtoN2O*kgtoGg</f>
        <v>4.6190154916787018E-2</v>
      </c>
      <c r="AT98" s="22">
        <f>'Activity data'!AT57*ManureNEF*NtoN2O*kgtoGg</f>
        <v>4.5555138674837903E-2</v>
      </c>
      <c r="AU98" s="22">
        <f>'Activity data'!AU57*ManureNEF*NtoN2O*kgtoGg</f>
        <v>4.4929403466548272E-2</v>
      </c>
      <c r="AV98" s="22">
        <f>'Activity data'!AV57*ManureNEF*NtoN2O*kgtoGg</f>
        <v>4.4309300974684378E-2</v>
      </c>
      <c r="AW98" s="22">
        <f>'Activity data'!AW57*ManureNEF*NtoN2O*kgtoGg</f>
        <v>4.3494933267062698E-2</v>
      </c>
      <c r="AX98" s="22">
        <f>'Activity data'!AX57*ManureNEF*NtoN2O*kgtoGg</f>
        <v>4.2739993493916127E-2</v>
      </c>
      <c r="AY98" s="22">
        <f>'Activity data'!AY57*ManureNEF*NtoN2O*kgtoGg</f>
        <v>4.1943817448231599E-2</v>
      </c>
      <c r="AZ98" s="22">
        <f>'Activity data'!AZ57*ManureNEF*NtoN2O*kgtoGg</f>
        <v>4.1130986130747713E-2</v>
      </c>
      <c r="BA98" s="22">
        <f>'Activity data'!BA57*ManureNEF*NtoN2O*kgtoGg</f>
        <v>4.0297411032061879E-2</v>
      </c>
      <c r="BB98" s="22">
        <f>'Activity data'!BB57*ManureNEF*NtoN2O*kgtoGg</f>
        <v>3.937564360069596E-2</v>
      </c>
      <c r="BC98" s="22">
        <f>'Activity data'!BC57*ManureNEF*NtoN2O*kgtoGg</f>
        <v>3.8451605137708823E-2</v>
      </c>
      <c r="BD98" s="22">
        <f>'Activity data'!BD57*ManureNEF*NtoN2O*kgtoGg</f>
        <v>3.7546881538464104E-2</v>
      </c>
      <c r="BE98" s="22">
        <f>'Activity data'!BE57*ManureNEF*NtoN2O*kgtoGg</f>
        <v>3.6639165646082446E-2</v>
      </c>
      <c r="BF98" s="22">
        <f>'Activity data'!BF57*ManureNEF*NtoN2O*kgtoGg</f>
        <v>3.5712430398827835E-2</v>
      </c>
      <c r="BG98" s="22">
        <f>'Activity data'!BG57*ManureNEF*NtoN2O*kgtoGg</f>
        <v>3.4700846273723447E-2</v>
      </c>
      <c r="BH98" s="22">
        <f>'Activity data'!BH57*ManureNEF*NtoN2O*kgtoGg</f>
        <v>3.3684598812558364E-2</v>
      </c>
      <c r="BI98" s="22">
        <f>'Activity data'!BI57*ManureNEF*NtoN2O*kgtoGg</f>
        <v>3.2667448663268289E-2</v>
      </c>
      <c r="BJ98" s="22">
        <f>'Activity data'!BJ57*ManureNEF*NtoN2O*kgtoGg</f>
        <v>3.1644393127356014E-2</v>
      </c>
      <c r="BK98" s="22">
        <f>'Activity data'!BK57*ManureNEF*NtoN2O*kgtoGg</f>
        <v>3.059969862949492E-2</v>
      </c>
      <c r="BL98" s="22">
        <f>'Activity data'!BL57*ManureNEF*NtoN2O*kgtoGg</f>
        <v>2.9463236402810022E-2</v>
      </c>
      <c r="BM98" s="22">
        <f>'Activity data'!BM57*ManureNEF*NtoN2O*kgtoGg</f>
        <v>2.8317448099353774E-2</v>
      </c>
      <c r="BN98" s="22">
        <f>'Activity data'!BN57*ManureNEF*NtoN2O*kgtoGg</f>
        <v>2.7195067480673091E-2</v>
      </c>
      <c r="BO98" s="22">
        <f>'Activity data'!BO57*ManureNEF*NtoN2O*kgtoGg</f>
        <v>2.6058678911431359E-2</v>
      </c>
      <c r="BP98" s="22">
        <f>'Activity data'!BP57*ManureNEF*NtoN2O*kgtoGg</f>
        <v>2.4907850037101106E-2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7.2136709215247482E-3</v>
      </c>
      <c r="AE99" s="22">
        <f>'Activity data'!AE58*ManureNEF*NtoN2O*kgtoGg</f>
        <v>7.232589103867427E-3</v>
      </c>
      <c r="AF99" s="22">
        <f>'Activity data'!AF58*ManureNEF*NtoN2O*kgtoGg</f>
        <v>7.2577831680877948E-3</v>
      </c>
      <c r="AG99" s="22">
        <f>'Activity data'!AG58*ManureNEF*NtoN2O*kgtoGg</f>
        <v>7.2888410577694775E-3</v>
      </c>
      <c r="AH99" s="22">
        <f>'Activity data'!AH58*ManureNEF*NtoN2O*kgtoGg</f>
        <v>7.3256750689968475E-3</v>
      </c>
      <c r="AI99" s="22">
        <f>'Activity data'!AI58*ManureNEF*NtoN2O*kgtoGg</f>
        <v>7.368601431214615E-3</v>
      </c>
      <c r="AJ99" s="22">
        <f>'Activity data'!AJ58*ManureNEF*NtoN2O*kgtoGg</f>
        <v>7.4142707426192505E-3</v>
      </c>
      <c r="AK99" s="22">
        <f>'Activity data'!AK58*ManureNEF*NtoN2O*kgtoGg</f>
        <v>7.4628518814649084E-3</v>
      </c>
      <c r="AL99" s="22">
        <f>'Activity data'!AL58*ManureNEF*NtoN2O*kgtoGg</f>
        <v>7.507612836976262E-3</v>
      </c>
      <c r="AM99" s="22">
        <f>'Activity data'!AM58*ManureNEF*NtoN2O*kgtoGg</f>
        <v>7.5284473596339873E-3</v>
      </c>
      <c r="AN99" s="22">
        <f>'Activity data'!AN58*ManureNEF*NtoN2O*kgtoGg</f>
        <v>7.5512936971464228E-3</v>
      </c>
      <c r="AO99" s="22">
        <f>'Activity data'!AO58*ManureNEF*NtoN2O*kgtoGg</f>
        <v>7.5763337437479445E-3</v>
      </c>
      <c r="AP99" s="22">
        <f>'Activity data'!AP58*ManureNEF*NtoN2O*kgtoGg</f>
        <v>7.6032404208463524E-3</v>
      </c>
      <c r="AQ99" s="22">
        <f>'Activity data'!AQ58*ManureNEF*NtoN2O*kgtoGg</f>
        <v>7.6320185418881992E-3</v>
      </c>
      <c r="AR99" s="22">
        <f>'Activity data'!AR58*ManureNEF*NtoN2O*kgtoGg</f>
        <v>7.6502627765817396E-3</v>
      </c>
      <c r="AS99" s="22">
        <f>'Activity data'!AS58*ManureNEF*NtoN2O*kgtoGg</f>
        <v>7.6701566881287467E-3</v>
      </c>
      <c r="AT99" s="22">
        <f>'Activity data'!AT58*ManureNEF*NtoN2O*kgtoGg</f>
        <v>7.6914798524458919E-3</v>
      </c>
      <c r="AU99" s="22">
        <f>'Activity data'!AU58*ManureNEF*NtoN2O*kgtoGg</f>
        <v>7.7143626236453548E-3</v>
      </c>
      <c r="AV99" s="22">
        <f>'Activity data'!AV58*ManureNEF*NtoN2O*kgtoGg</f>
        <v>7.7386187401855917E-3</v>
      </c>
      <c r="AW99" s="22">
        <f>'Activity data'!AW58*ManureNEF*NtoN2O*kgtoGg</f>
        <v>7.7546046090954147E-3</v>
      </c>
      <c r="AX99" s="22">
        <f>'Activity data'!AX58*ManureNEF*NtoN2O*kgtoGg</f>
        <v>7.7716661359843869E-3</v>
      </c>
      <c r="AY99" s="22">
        <f>'Activity data'!AY58*ManureNEF*NtoN2O*kgtoGg</f>
        <v>7.7899947953487267E-3</v>
      </c>
      <c r="AZ99" s="22">
        <f>'Activity data'!AZ58*ManureNEF*NtoN2O*kgtoGg</f>
        <v>7.8096855090609386E-3</v>
      </c>
      <c r="BA99" s="22">
        <f>'Activity data'!BA58*ManureNEF*NtoN2O*kgtoGg</f>
        <v>7.830470247402058E-3</v>
      </c>
      <c r="BB99" s="22">
        <f>'Activity data'!BB58*ManureNEF*NtoN2O*kgtoGg</f>
        <v>7.8430456580808397E-3</v>
      </c>
      <c r="BC99" s="22">
        <f>'Activity data'!BC58*ManureNEF*NtoN2O*kgtoGg</f>
        <v>7.8565660275438098E-3</v>
      </c>
      <c r="BD99" s="22">
        <f>'Activity data'!BD58*ManureNEF*NtoN2O*kgtoGg</f>
        <v>7.871135348723815E-3</v>
      </c>
      <c r="BE99" s="22">
        <f>'Activity data'!BE58*ManureNEF*NtoN2O*kgtoGg</f>
        <v>7.8865726137306875E-3</v>
      </c>
      <c r="BF99" s="22">
        <f>'Activity data'!BF58*ManureNEF*NtoN2O*kgtoGg</f>
        <v>7.9029107176832158E-3</v>
      </c>
      <c r="BG99" s="22">
        <f>'Activity data'!BG58*ManureNEF*NtoN2O*kgtoGg</f>
        <v>7.9116999626990918E-3</v>
      </c>
      <c r="BH99" s="22">
        <f>'Activity data'!BH58*ManureNEF*NtoN2O*kgtoGg</f>
        <v>7.9212633587179056E-3</v>
      </c>
      <c r="BI99" s="22">
        <f>'Activity data'!BI58*ManureNEF*NtoN2O*kgtoGg</f>
        <v>7.9316696140286757E-3</v>
      </c>
      <c r="BJ99" s="22">
        <f>'Activity data'!BJ58*ManureNEF*NtoN2O*kgtoGg</f>
        <v>7.9428019971591445E-3</v>
      </c>
      <c r="BK99" s="22">
        <f>'Activity data'!BK58*ManureNEF*NtoN2O*kgtoGg</f>
        <v>7.9549280889095603E-3</v>
      </c>
      <c r="BL99" s="22">
        <f>'Activity data'!BL58*ManureNEF*NtoN2O*kgtoGg</f>
        <v>7.9590938097851265E-3</v>
      </c>
      <c r="BM99" s="22">
        <f>'Activity data'!BM58*ManureNEF*NtoN2O*kgtoGg</f>
        <v>7.9641459896696073E-3</v>
      </c>
      <c r="BN99" s="22">
        <f>'Activity data'!BN58*ManureNEF*NtoN2O*kgtoGg</f>
        <v>7.9698048699515366E-3</v>
      </c>
      <c r="BO99" s="22">
        <f>'Activity data'!BO58*ManureNEF*NtoN2O*kgtoGg</f>
        <v>7.9761113301384991E-3</v>
      </c>
      <c r="BP99" s="22">
        <f>'Activity data'!BP58*ManureNEF*NtoN2O*kgtoGg</f>
        <v>7.9832691013663436E-3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8.7040581808052825E-2</v>
      </c>
      <c r="AE100" s="22">
        <f>'Activity data'!AE59*ManureNEF*NtoN2O*kgtoGg</f>
        <v>8.7268849719878999E-2</v>
      </c>
      <c r="AF100" s="22">
        <f>'Activity data'!AF59*ManureNEF*NtoN2O*kgtoGg</f>
        <v>8.7572842795208619E-2</v>
      </c>
      <c r="AG100" s="22">
        <f>'Activity data'!AG59*ManureNEF*NtoN2O*kgtoGg</f>
        <v>8.7947589136846929E-2</v>
      </c>
      <c r="AH100" s="22">
        <f>'Activity data'!AH59*ManureNEF*NtoN2O*kgtoGg</f>
        <v>8.8392030504138616E-2</v>
      </c>
      <c r="AI100" s="22">
        <f>'Activity data'!AI59*ManureNEF*NtoN2O*kgtoGg</f>
        <v>8.8909982540346544E-2</v>
      </c>
      <c r="AJ100" s="22">
        <f>'Activity data'!AJ59*ManureNEF*NtoN2O*kgtoGg</f>
        <v>8.9461031164365587E-2</v>
      </c>
      <c r="AK100" s="22">
        <f>'Activity data'!AK59*ManureNEF*NtoN2O*kgtoGg</f>
        <v>9.0047214071241263E-2</v>
      </c>
      <c r="AL100" s="22">
        <f>'Activity data'!AL59*ManureNEF*NtoN2O*kgtoGg</f>
        <v>9.058730241909857E-2</v>
      </c>
      <c r="AM100" s="22">
        <f>'Activity data'!AM59*ManureNEF*NtoN2O*kgtoGg</f>
        <v>9.0838693006990573E-2</v>
      </c>
      <c r="AN100" s="22">
        <f>'Activity data'!AN59*ManureNEF*NtoN2O*kgtoGg</f>
        <v>9.1114358272414833E-2</v>
      </c>
      <c r="AO100" s="22">
        <f>'Activity data'!AO59*ManureNEF*NtoN2O*kgtoGg</f>
        <v>9.1416492962007309E-2</v>
      </c>
      <c r="AP100" s="22">
        <f>'Activity data'!AP59*ManureNEF*NtoN2O*kgtoGg</f>
        <v>9.1741150526047116E-2</v>
      </c>
      <c r="AQ100" s="22">
        <f>'Activity data'!AQ59*ManureNEF*NtoN2O*kgtoGg</f>
        <v>9.2088389043866181E-2</v>
      </c>
      <c r="AR100" s="22">
        <f>'Activity data'!AR59*ManureNEF*NtoN2O*kgtoGg</f>
        <v>9.2308525063327526E-2</v>
      </c>
      <c r="AS100" s="22">
        <f>'Activity data'!AS59*ManureNEF*NtoN2O*kgtoGg</f>
        <v>9.2548566181688316E-2</v>
      </c>
      <c r="AT100" s="22">
        <f>'Activity data'!AT59*ManureNEF*NtoN2O*kgtoGg</f>
        <v>9.280585274886663E-2</v>
      </c>
      <c r="AU100" s="22">
        <f>'Activity data'!AU59*ManureNEF*NtoN2O*kgtoGg</f>
        <v>9.308195762532262E-2</v>
      </c>
      <c r="AV100" s="22">
        <f>'Activity data'!AV59*ManureNEF*NtoN2O*kgtoGg</f>
        <v>9.3374633368232665E-2</v>
      </c>
      <c r="AW100" s="22">
        <f>'Activity data'!AW59*ManureNEF*NtoN2O*kgtoGg</f>
        <v>9.3567519812008018E-2</v>
      </c>
      <c r="AX100" s="22">
        <f>'Activity data'!AX59*ManureNEF*NtoN2O*kgtoGg</f>
        <v>9.3773385208850354E-2</v>
      </c>
      <c r="AY100" s="22">
        <f>'Activity data'!AY59*ManureNEF*NtoN2O*kgtoGg</f>
        <v>9.399453990140412E-2</v>
      </c>
      <c r="AZ100" s="22">
        <f>'Activity data'!AZ59*ManureNEF*NtoN2O*kgtoGg</f>
        <v>9.4232129222620947E-2</v>
      </c>
      <c r="BA100" s="22">
        <f>'Activity data'!BA59*ManureNEF*NtoN2O*kgtoGg</f>
        <v>9.448291910999175E-2</v>
      </c>
      <c r="BB100" s="22">
        <f>'Activity data'!BB59*ManureNEF*NtoN2O*kgtoGg</f>
        <v>9.4634654762181025E-2</v>
      </c>
      <c r="BC100" s="22">
        <f>'Activity data'!BC59*ManureNEF*NtoN2O*kgtoGg</f>
        <v>9.4797792343187845E-2</v>
      </c>
      <c r="BD100" s="22">
        <f>'Activity data'!BD59*ManureNEF*NtoN2O*kgtoGg</f>
        <v>9.497358663791676E-2</v>
      </c>
      <c r="BE100" s="22">
        <f>'Activity data'!BE59*ManureNEF*NtoN2O*kgtoGg</f>
        <v>9.5159853594413757E-2</v>
      </c>
      <c r="BF100" s="22">
        <f>'Activity data'!BF59*ManureNEF*NtoN2O*kgtoGg</f>
        <v>9.5356990127135971E-2</v>
      </c>
      <c r="BG100" s="22">
        <f>'Activity data'!BG59*ManureNEF*NtoN2O*kgtoGg</f>
        <v>9.5463041679550553E-2</v>
      </c>
      <c r="BH100" s="22">
        <f>'Activity data'!BH59*ManureNEF*NtoN2O*kgtoGg</f>
        <v>9.557843418394861E-2</v>
      </c>
      <c r="BI100" s="22">
        <f>'Activity data'!BI59*ManureNEF*NtoN2O*kgtoGg</f>
        <v>9.5703996678626585E-2</v>
      </c>
      <c r="BJ100" s="22">
        <f>'Activity data'!BJ59*ManureNEF*NtoN2O*kgtoGg</f>
        <v>9.5838320674706726E-2</v>
      </c>
      <c r="BK100" s="22">
        <f>'Activity data'!BK59*ManureNEF*NtoN2O*kgtoGg</f>
        <v>9.5984634818018222E-2</v>
      </c>
      <c r="BL100" s="22">
        <f>'Activity data'!BL59*ManureNEF*NtoN2O*kgtoGg</f>
        <v>9.6034898653533277E-2</v>
      </c>
      <c r="BM100" s="22">
        <f>'Activity data'!BM59*ManureNEF*NtoN2O*kgtoGg</f>
        <v>9.6095858556102698E-2</v>
      </c>
      <c r="BN100" s="22">
        <f>'Activity data'!BN59*ManureNEF*NtoN2O*kgtoGg</f>
        <v>9.6164138941703808E-2</v>
      </c>
      <c r="BO100" s="22">
        <f>'Activity data'!BO59*ManureNEF*NtoN2O*kgtoGg</f>
        <v>9.6240233064903244E-2</v>
      </c>
      <c r="BP100" s="22">
        <f>'Activity data'!BP59*ManureNEF*NtoN2O*kgtoGg</f>
        <v>9.6326599157687084E-2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0.12524716250699638</v>
      </c>
      <c r="AE103" s="22">
        <f>'Activity data'!AE62*ManureNEF*NtoN2O*kgtoGg</f>
        <v>0.12503598848364689</v>
      </c>
      <c r="AF103" s="22">
        <f>'Activity data'!AF62*ManureNEF*NtoN2O*kgtoGg</f>
        <v>0.12395773179829213</v>
      </c>
      <c r="AG103" s="22">
        <f>'Activity data'!AG62*ManureNEF*NtoN2O*kgtoGg</f>
        <v>0.12200980695565833</v>
      </c>
      <c r="AH103" s="22">
        <f>'Activity data'!AH62*ManureNEF*NtoN2O*kgtoGg</f>
        <v>0.11941662668654585</v>
      </c>
      <c r="AI103" s="22">
        <f>'Activity data'!AI62*ManureNEF*NtoN2O*kgtoGg</f>
        <v>0.11754520113695645</v>
      </c>
      <c r="AJ103" s="22">
        <f>'Activity data'!AJ62*ManureNEF*NtoN2O*kgtoGg</f>
        <v>0.11551281711151795</v>
      </c>
      <c r="AK103" s="22">
        <f>'Activity data'!AK62*ManureNEF*NtoN2O*kgtoGg</f>
        <v>0.11333832739125856</v>
      </c>
      <c r="AL103" s="22">
        <f>'Activity data'!AL62*ManureNEF*NtoN2O*kgtoGg</f>
        <v>9.9134756360476556E-2</v>
      </c>
      <c r="AM103" s="22">
        <f>'Activity data'!AM62*ManureNEF*NtoN2O*kgtoGg</f>
        <v>9.9370779011388494E-2</v>
      </c>
      <c r="AN103" s="22">
        <f>'Activity data'!AN62*ManureNEF*NtoN2O*kgtoGg</f>
        <v>9.9463604591458615E-2</v>
      </c>
      <c r="AO103" s="22">
        <f>'Activity data'!AO62*ManureNEF*NtoN2O*kgtoGg</f>
        <v>9.9561297714859304E-2</v>
      </c>
      <c r="AP103" s="22">
        <f>'Activity data'!AP62*ManureNEF*NtoN2O*kgtoGg</f>
        <v>9.954031534607706E-2</v>
      </c>
      <c r="AQ103" s="22">
        <f>'Activity data'!AQ62*ManureNEF*NtoN2O*kgtoGg</f>
        <v>9.9611196008968186E-2</v>
      </c>
      <c r="AR103" s="22">
        <f>'Activity data'!AR62*ManureNEF*NtoN2O*kgtoGg</f>
        <v>0.1002234909964333</v>
      </c>
      <c r="AS103" s="22">
        <f>'Activity data'!AS62*ManureNEF*NtoN2O*kgtoGg</f>
        <v>0.10076016033795347</v>
      </c>
      <c r="AT103" s="22">
        <f>'Activity data'!AT62*ManureNEF*NtoN2O*kgtoGg</f>
        <v>0.10139707072313685</v>
      </c>
      <c r="AU103" s="22">
        <f>'Activity data'!AU62*ManureNEF*NtoN2O*kgtoGg</f>
        <v>0.102086541970654</v>
      </c>
      <c r="AV103" s="22">
        <f>'Activity data'!AV62*ManureNEF*NtoN2O*kgtoGg</f>
        <v>0.10283353969048287</v>
      </c>
      <c r="AW103" s="22">
        <f>'Activity data'!AW62*ManureNEF*NtoN2O*kgtoGg</f>
        <v>0.10420761977136372</v>
      </c>
      <c r="AX103" s="22">
        <f>'Activity data'!AX62*ManureNEF*NtoN2O*kgtoGg</f>
        <v>0.10533097824192222</v>
      </c>
      <c r="AY103" s="22">
        <f>'Activity data'!AY62*ManureNEF*NtoN2O*kgtoGg</f>
        <v>0.10676694856971226</v>
      </c>
      <c r="AZ103" s="22">
        <f>'Activity data'!AZ62*ManureNEF*NtoN2O*kgtoGg</f>
        <v>0.10838073362130468</v>
      </c>
      <c r="BA103" s="22">
        <f>'Activity data'!BA62*ManureNEF*NtoN2O*kgtoGg</f>
        <v>0.11017696213928027</v>
      </c>
      <c r="BB103" s="22">
        <f>'Activity data'!BB62*ManureNEF*NtoN2O*kgtoGg</f>
        <v>0.1120449477316513</v>
      </c>
      <c r="BC103" s="22">
        <f>'Activity data'!BC62*ManureNEF*NtoN2O*kgtoGg</f>
        <v>0.11399177973840539</v>
      </c>
      <c r="BD103" s="22">
        <f>'Activity data'!BD62*ManureNEF*NtoN2O*kgtoGg</f>
        <v>0.115900569683878</v>
      </c>
      <c r="BE103" s="22">
        <f>'Activity data'!BE62*ManureNEF*NtoN2O*kgtoGg</f>
        <v>0.11788252111617797</v>
      </c>
      <c r="BF103" s="22">
        <f>'Activity data'!BF62*ManureNEF*NtoN2O*kgtoGg</f>
        <v>0.12002510588623257</v>
      </c>
      <c r="BG103" s="22">
        <f>'Activity data'!BG62*ManureNEF*NtoN2O*kgtoGg</f>
        <v>0.12228084127216719</v>
      </c>
      <c r="BH103" s="22">
        <f>'Activity data'!BH62*ManureNEF*NtoN2O*kgtoGg</f>
        <v>0.12461738537312156</v>
      </c>
      <c r="BI103" s="22">
        <f>'Activity data'!BI62*ManureNEF*NtoN2O*kgtoGg</f>
        <v>0.12701486869213316</v>
      </c>
      <c r="BJ103" s="22">
        <f>'Activity data'!BJ62*ManureNEF*NtoN2O*kgtoGg</f>
        <v>0.12949305240461356</v>
      </c>
      <c r="BK103" s="22">
        <f>'Activity data'!BK62*ManureNEF*NtoN2O*kgtoGg</f>
        <v>0.13214876922058116</v>
      </c>
      <c r="BL103" s="22">
        <f>'Activity data'!BL62*ManureNEF*NtoN2O*kgtoGg</f>
        <v>0.13496123551952718</v>
      </c>
      <c r="BM103" s="22">
        <f>'Activity data'!BM62*ManureNEF*NtoN2O*kgtoGg</f>
        <v>0.13788400145478752</v>
      </c>
      <c r="BN103" s="22">
        <f>'Activity data'!BN62*ManureNEF*NtoN2O*kgtoGg</f>
        <v>0.1407220679721726</v>
      </c>
      <c r="BO103" s="22">
        <f>'Activity data'!BO62*ManureNEF*NtoN2O*kgtoGg</f>
        <v>0.14368148297885777</v>
      </c>
      <c r="BP103" s="22">
        <f>'Activity data'!BP62*ManureNEF*NtoN2O*kgtoGg</f>
        <v>0.14677143564251122</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3.1775683413827915E-2</v>
      </c>
      <c r="AE104" s="22">
        <f>'Activity data'!AE63*ManureNEF*NtoN2O*kgtoGg</f>
        <v>3.1722107757686371E-2</v>
      </c>
      <c r="AF104" s="22">
        <f>'Activity data'!AF63*ManureNEF*NtoN2O*kgtoGg</f>
        <v>3.1448549919034639E-2</v>
      </c>
      <c r="AG104" s="22">
        <f>'Activity data'!AG63*ManureNEF*NtoN2O*kgtoGg</f>
        <v>3.0954353947848436E-2</v>
      </c>
      <c r="AH104" s="22">
        <f>'Activity data'!AH63*ManureNEF*NtoN2O*kgtoGg</f>
        <v>3.029645421090468E-2</v>
      </c>
      <c r="AI104" s="22">
        <f>'Activity data'!AI63*ManureNEF*NtoN2O*kgtoGg</f>
        <v>2.9821666402494416E-2</v>
      </c>
      <c r="AJ104" s="22">
        <f>'Activity data'!AJ63*ManureNEF*NtoN2O*kgtoGg</f>
        <v>2.9306042814103362E-2</v>
      </c>
      <c r="AK104" s="22">
        <f>'Activity data'!AK63*ManureNEF*NtoN2O*kgtoGg</f>
        <v>2.8754366468272161E-2</v>
      </c>
      <c r="AL104" s="22">
        <f>'Activity data'!AL63*ManureNEF*NtoN2O*kgtoGg</f>
        <v>2.5150866258079906E-2</v>
      </c>
      <c r="AM104" s="22">
        <f>'Activity data'!AM63*ManureNEF*NtoN2O*kgtoGg</f>
        <v>2.5210746105924369E-2</v>
      </c>
      <c r="AN104" s="22">
        <f>'Activity data'!AN63*ManureNEF*NtoN2O*kgtoGg</f>
        <v>2.5234296310064509E-2</v>
      </c>
      <c r="AO104" s="22">
        <f>'Activity data'!AO63*ManureNEF*NtoN2O*kgtoGg</f>
        <v>2.5259081428535477E-2</v>
      </c>
      <c r="AP104" s="22">
        <f>'Activity data'!AP63*ManureNEF*NtoN2O*kgtoGg</f>
        <v>2.525375812144931E-2</v>
      </c>
      <c r="AQ104" s="22">
        <f>'Activity data'!AQ63*ManureNEF*NtoN2O*kgtoGg</f>
        <v>2.52717408162993E-2</v>
      </c>
      <c r="AR104" s="22">
        <f>'Activity data'!AR63*ManureNEF*NtoN2O*kgtoGg</f>
        <v>2.542708239281188E-2</v>
      </c>
      <c r="AS104" s="22">
        <f>'Activity data'!AS63*ManureNEF*NtoN2O*kgtoGg</f>
        <v>2.5563237454153891E-2</v>
      </c>
      <c r="AT104" s="22">
        <f>'Activity data'!AT63*ManureNEF*NtoN2O*kgtoGg</f>
        <v>2.5724824051067297E-2</v>
      </c>
      <c r="AU104" s="22">
        <f>'Activity data'!AU63*ManureNEF*NtoN2O*kgtoGg</f>
        <v>2.5899745539470821E-2</v>
      </c>
      <c r="AV104" s="22">
        <f>'Activity data'!AV63*ManureNEF*NtoN2O*kgtoGg</f>
        <v>2.6089261713578216E-2</v>
      </c>
      <c r="AW104" s="22">
        <f>'Activity data'!AW63*ManureNEF*NtoN2O*kgtoGg</f>
        <v>2.6437871077346266E-2</v>
      </c>
      <c r="AX104" s="22">
        <f>'Activity data'!AX63*ManureNEF*NtoN2O*kgtoGg</f>
        <v>2.6722871411135985E-2</v>
      </c>
      <c r="AY104" s="22">
        <f>'Activity data'!AY63*ManureNEF*NtoN2O*kgtoGg</f>
        <v>2.7087182566887375E-2</v>
      </c>
      <c r="AZ104" s="22">
        <f>'Activity data'!AZ63*ManureNEF*NtoN2O*kgtoGg</f>
        <v>2.7496605997094855E-2</v>
      </c>
      <c r="BA104" s="22">
        <f>'Activity data'!BA63*ManureNEF*NtoN2O*kgtoGg</f>
        <v>2.7952316031427126E-2</v>
      </c>
      <c r="BB104" s="22">
        <f>'Activity data'!BB63*ManureNEF*NtoN2O*kgtoGg</f>
        <v>2.8426231109554806E-2</v>
      </c>
      <c r="BC104" s="22">
        <f>'Activity data'!BC63*ManureNEF*NtoN2O*kgtoGg</f>
        <v>2.8920149824105089E-2</v>
      </c>
      <c r="BD104" s="22">
        <f>'Activity data'!BD63*ManureNEF*NtoN2O*kgtoGg</f>
        <v>2.9404417122435675E-2</v>
      </c>
      <c r="BE104" s="22">
        <f>'Activity data'!BE63*ManureNEF*NtoN2O*kgtoGg</f>
        <v>2.9907245769358749E-2</v>
      </c>
      <c r="BF104" s="22">
        <f>'Activity data'!BF63*ManureNEF*NtoN2O*kgtoGg</f>
        <v>3.045082770748642E-2</v>
      </c>
      <c r="BG104" s="22">
        <f>'Activity data'!BG63*ManureNEF*NtoN2O*kgtoGg</f>
        <v>3.1023116388955125E-2</v>
      </c>
      <c r="BH104" s="22">
        <f>'Activity data'!BH63*ManureNEF*NtoN2O*kgtoGg</f>
        <v>3.161590655001148E-2</v>
      </c>
      <c r="BI104" s="22">
        <f>'Activity data'!BI63*ManureNEF*NtoN2O*kgtoGg</f>
        <v>3.2224157223399712E-2</v>
      </c>
      <c r="BJ104" s="22">
        <f>'Activity data'!BJ63*ManureNEF*NtoN2O*kgtoGg</f>
        <v>3.2852881894784455E-2</v>
      </c>
      <c r="BK104" s="22">
        <f>'Activity data'!BK63*ManureNEF*NtoN2O*kgtoGg</f>
        <v>3.3526647392475885E-2</v>
      </c>
      <c r="BL104" s="22">
        <f>'Activity data'!BL63*ManureNEF*NtoN2O*kgtoGg</f>
        <v>3.4240180832583782E-2</v>
      </c>
      <c r="BM104" s="22">
        <f>'Activity data'!BM63*ManureNEF*NtoN2O*kgtoGg</f>
        <v>3.4981697711629747E-2</v>
      </c>
      <c r="BN104" s="22">
        <f>'Activity data'!BN63*ManureNEF*NtoN2O*kgtoGg</f>
        <v>3.5701726024916093E-2</v>
      </c>
      <c r="BO104" s="22">
        <f>'Activity data'!BO63*ManureNEF*NtoN2O*kgtoGg</f>
        <v>3.6452540913335676E-2</v>
      </c>
      <c r="BP104" s="22">
        <f>'Activity data'!BP63*ManureNEF*NtoN2O*kgtoGg</f>
        <v>3.7236473703816914E-2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0.15756900151522829</v>
      </c>
      <c r="AE105" s="22">
        <f>'Activity data'!AE64*ManureNEF*NtoN2O*kgtoGg</f>
        <v>0.16111061030444371</v>
      </c>
      <c r="AF105" s="22">
        <f>'Activity data'!AF64*ManureNEF*NtoN2O*kgtoGg</f>
        <v>0.16403202285572696</v>
      </c>
      <c r="AG105" s="22">
        <f>'Activity data'!AG64*ManureNEF*NtoN2O*kgtoGg</f>
        <v>0.16628570497585318</v>
      </c>
      <c r="AH105" s="22">
        <f>'Activity data'!AH64*ManureNEF*NtoN2O*kgtoGg</f>
        <v>0.16800131654832789</v>
      </c>
      <c r="AI105" s="22">
        <f>'Activity data'!AI64*ManureNEF*NtoN2O*kgtoGg</f>
        <v>0.1702326213857468</v>
      </c>
      <c r="AJ105" s="22">
        <f>'Activity data'!AJ64*ManureNEF*NtoN2O*kgtoGg</f>
        <v>0.17227565602534195</v>
      </c>
      <c r="AK105" s="22">
        <f>'Activity data'!AK64*ManureNEF*NtoN2O*kgtoGg</f>
        <v>0.17414378933929578</v>
      </c>
      <c r="AL105" s="22">
        <f>'Activity data'!AL64*ManureNEF*NtoN2O*kgtoGg</f>
        <v>0.16565767030810227</v>
      </c>
      <c r="AM105" s="22">
        <f>'Activity data'!AM64*ManureNEF*NtoN2O*kgtoGg</f>
        <v>0.16886731261311688</v>
      </c>
      <c r="AN105" s="22">
        <f>'Activity data'!AN64*ManureNEF*NtoN2O*kgtoGg</f>
        <v>0.17197644323420075</v>
      </c>
      <c r="AO105" s="22">
        <f>'Activity data'!AO64*ManureNEF*NtoN2O*kgtoGg</f>
        <v>0.17511681099958076</v>
      </c>
      <c r="AP105" s="22">
        <f>'Activity data'!AP64*ManureNEF*NtoN2O*kgtoGg</f>
        <v>0.17817320755540747</v>
      </c>
      <c r="AQ105" s="22">
        <f>'Activity data'!AQ64*ManureNEF*NtoN2O*kgtoGg</f>
        <v>0.18134137460085215</v>
      </c>
      <c r="AR105" s="22">
        <f>'Activity data'!AR64*ManureNEF*NtoN2O*kgtoGg</f>
        <v>0.18491089184052673</v>
      </c>
      <c r="AS105" s="22">
        <f>'Activity data'!AS64*ManureNEF*NtoN2O*kgtoGg</f>
        <v>0.18845644939286549</v>
      </c>
      <c r="AT105" s="22">
        <f>'Activity data'!AT64*ManureNEF*NtoN2O*kgtoGg</f>
        <v>0.19215119414604792</v>
      </c>
      <c r="AU105" s="22">
        <f>'Activity data'!AU64*ManureNEF*NtoN2O*kgtoGg</f>
        <v>0.19595652230427185</v>
      </c>
      <c r="AV105" s="22">
        <f>'Activity data'!AV64*ManureNEF*NtoN2O*kgtoGg</f>
        <v>0.19988127635672531</v>
      </c>
      <c r="AW105" s="22">
        <f>'Activity data'!AW64*ManureNEF*NtoN2O*kgtoGg</f>
        <v>0.20441900205352745</v>
      </c>
      <c r="AX105" s="22">
        <f>'Activity data'!AX64*ManureNEF*NtoN2O*kgtoGg</f>
        <v>0.20877001268829232</v>
      </c>
      <c r="AY105" s="22">
        <f>'Activity data'!AY64*ManureNEF*NtoN2O*kgtoGg</f>
        <v>0.21355302294666345</v>
      </c>
      <c r="AZ105" s="22">
        <f>'Activity data'!AZ64*ManureNEF*NtoN2O*kgtoGg</f>
        <v>0.21863920114224705</v>
      </c>
      <c r="BA105" s="22">
        <f>'Activity data'!BA64*ManureNEF*NtoN2O*kgtoGg</f>
        <v>0.22404542786172188</v>
      </c>
      <c r="BB105" s="22">
        <f>'Activity data'!BB64*ManureNEF*NtoN2O*kgtoGg</f>
        <v>0.22953221258118797</v>
      </c>
      <c r="BC105" s="22">
        <f>'Activity data'!BC64*ManureNEF*NtoN2O*kgtoGg</f>
        <v>0.23523711582342327</v>
      </c>
      <c r="BD105" s="22">
        <f>'Activity data'!BD64*ManureNEF*NtoN2O*kgtoGg</f>
        <v>0.24102685083916342</v>
      </c>
      <c r="BE105" s="22">
        <f>'Activity data'!BE64*ManureNEF*NtoN2O*kgtoGg</f>
        <v>0.24703955191984472</v>
      </c>
      <c r="BF105" s="22">
        <f>'Activity data'!BF64*ManureNEF*NtoN2O*kgtoGg</f>
        <v>0.25339649523269142</v>
      </c>
      <c r="BG105" s="22">
        <f>'Activity data'!BG64*ManureNEF*NtoN2O*kgtoGg</f>
        <v>0.25993565946233049</v>
      </c>
      <c r="BH105" s="22">
        <f>'Activity data'!BH64*ManureNEF*NtoN2O*kgtoGg</f>
        <v>0.26673969037475287</v>
      </c>
      <c r="BI105" s="22">
        <f>'Activity data'!BI64*ManureNEF*NtoN2O*kgtoGg</f>
        <v>0.27379331401094076</v>
      </c>
      <c r="BJ105" s="22">
        <f>'Activity data'!BJ64*ManureNEF*NtoN2O*kgtoGg</f>
        <v>0.28113156427877833</v>
      </c>
      <c r="BK105" s="22">
        <f>'Activity data'!BK64*ManureNEF*NtoN2O*kgtoGg</f>
        <v>0.28890519408669374</v>
      </c>
      <c r="BL105" s="22">
        <f>'Activity data'!BL64*ManureNEF*NtoN2O*kgtoGg</f>
        <v>0.29697776874098408</v>
      </c>
      <c r="BM105" s="22">
        <f>'Activity data'!BM64*ManureNEF*NtoN2O*kgtoGg</f>
        <v>0.30542326873991188</v>
      </c>
      <c r="BN105" s="22">
        <f>'Activity data'!BN64*ManureNEF*NtoN2O*kgtoGg</f>
        <v>0.31396406031892099</v>
      </c>
      <c r="BO105" s="22">
        <f>'Activity data'!BO64*ManureNEF*NtoN2O*kgtoGg</f>
        <v>0.32291118218532461</v>
      </c>
      <c r="BP105" s="22">
        <f>'Activity data'!BP64*ManureNEF*NtoN2O*kgtoGg</f>
        <v>0.33229854786867763</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0.7920776188641947</v>
      </c>
      <c r="AE106" s="22">
        <f>'Activity data'!AE65*ManureNEF*NtoN2O*kgtoGg</f>
        <v>0.80732162872040858</v>
      </c>
      <c r="AF106" s="22">
        <f>'Activity data'!AF65*ManureNEF*NtoN2O*kgtoGg</f>
        <v>0.81410135504636827</v>
      </c>
      <c r="AG106" s="22">
        <f>'Activity data'!AG65*ManureNEF*NtoN2O*kgtoGg</f>
        <v>0.81206829135166336</v>
      </c>
      <c r="AH106" s="22">
        <f>'Activity data'!AH65*ManureNEF*NtoN2O*kgtoGg</f>
        <v>0.80301413704399049</v>
      </c>
      <c r="AI106" s="22">
        <f>'Activity data'!AI65*ManureNEF*NtoN2O*kgtoGg</f>
        <v>0.79987170230342841</v>
      </c>
      <c r="AJ106" s="22">
        <f>'Activity data'!AJ65*ManureNEF*NtoN2O*kgtoGg</f>
        <v>0.79448605247187087</v>
      </c>
      <c r="AK106" s="22">
        <f>'Activity data'!AK65*ManureNEF*NtoN2O*kgtoGg</f>
        <v>0.78698550425136971</v>
      </c>
      <c r="AL106" s="22">
        <f>'Activity data'!AL65*ManureNEF*NtoN2O*kgtoGg</f>
        <v>0.65770421631432086</v>
      </c>
      <c r="AM106" s="22">
        <f>'Activity data'!AM65*ManureNEF*NtoN2O*kgtoGg</f>
        <v>0.67331439110593372</v>
      </c>
      <c r="AN106" s="22">
        <f>'Activity data'!AN65*ManureNEF*NtoN2O*kgtoGg</f>
        <v>0.68747429892860923</v>
      </c>
      <c r="AO106" s="22">
        <f>'Activity data'!AO65*ManureNEF*NtoN2O*kgtoGg</f>
        <v>0.70168340215687952</v>
      </c>
      <c r="AP106" s="22">
        <f>'Activity data'!AP65*ManureNEF*NtoN2O*kgtoGg</f>
        <v>0.71465232774726195</v>
      </c>
      <c r="AQ106" s="22">
        <f>'Activity data'!AQ65*ManureNEF*NtoN2O*kgtoGg</f>
        <v>0.72861785379459709</v>
      </c>
      <c r="AR106" s="22">
        <f>'Activity data'!AR65*ManureNEF*NtoN2O*kgtoGg</f>
        <v>0.74916467610528714</v>
      </c>
      <c r="AS106" s="22">
        <f>'Activity data'!AS65*ManureNEF*NtoN2O*kgtoGg</f>
        <v>0.76909418113161843</v>
      </c>
      <c r="AT106" s="22">
        <f>'Activity data'!AT65*ManureNEF*NtoN2O*kgtoGg</f>
        <v>0.79037748983120182</v>
      </c>
      <c r="AU106" s="22">
        <f>'Activity data'!AU65*ManureNEF*NtoN2O*kgtoGg</f>
        <v>0.81252112977228541</v>
      </c>
      <c r="AV106" s="22">
        <f>'Activity data'!AV65*ManureNEF*NtoN2O*kgtoGg</f>
        <v>0.83562815896610121</v>
      </c>
      <c r="AW106" s="22">
        <f>'Activity data'!AW65*ManureNEF*NtoN2O*kgtoGg</f>
        <v>0.86689051338160317</v>
      </c>
      <c r="AX106" s="22">
        <f>'Activity data'!AX65*ManureNEF*NtoN2O*kgtoGg</f>
        <v>0.89572298682548124</v>
      </c>
      <c r="AY106" s="22">
        <f>'Activity data'!AY65*ManureNEF*NtoN2O*kgtoGg</f>
        <v>0.92880407216325256</v>
      </c>
      <c r="AZ106" s="22">
        <f>'Activity data'!AZ65*ManureNEF*NtoN2O*kgtoGg</f>
        <v>0.96464917693695917</v>
      </c>
      <c r="BA106" s="22">
        <f>'Activity data'!BA65*ManureNEF*NtoN2O*kgtoGg</f>
        <v>1.0034334031195127</v>
      </c>
      <c r="BB106" s="22">
        <f>'Activity data'!BB65*ManureNEF*NtoN2O*kgtoGg</f>
        <v>1.044328500177865</v>
      </c>
      <c r="BC106" s="22">
        <f>'Activity data'!BC65*ManureNEF*NtoN2O*kgtoGg</f>
        <v>1.0870387109372435</v>
      </c>
      <c r="BD106" s="22">
        <f>'Activity data'!BD65*ManureNEF*NtoN2O*kgtoGg</f>
        <v>1.1301159937628396</v>
      </c>
      <c r="BE106" s="22">
        <f>'Activity data'!BE65*ManureNEF*NtoN2O*kgtoGg</f>
        <v>1.1750250487339109</v>
      </c>
      <c r="BF106" s="22">
        <f>'Activity data'!BF65*ManureNEF*NtoN2O*kgtoGg</f>
        <v>1.222984133920112</v>
      </c>
      <c r="BG106" s="22">
        <f>'Activity data'!BG65*ManureNEF*NtoN2O*kgtoGg</f>
        <v>1.2738772018445368</v>
      </c>
      <c r="BH106" s="22">
        <f>'Activity data'!BH65*ManureNEF*NtoN2O*kgtoGg</f>
        <v>1.3269512424350058</v>
      </c>
      <c r="BI106" s="22">
        <f>'Activity data'!BI65*ManureNEF*NtoN2O*kgtoGg</f>
        <v>1.3820040448104896</v>
      </c>
      <c r="BJ106" s="22">
        <f>'Activity data'!BJ65*ManureNEF*NtoN2O*kgtoGg</f>
        <v>1.4393831296969535</v>
      </c>
      <c r="BK106" s="22">
        <f>'Activity data'!BK65*ManureNEF*NtoN2O*kgtoGg</f>
        <v>1.5005241723396816</v>
      </c>
      <c r="BL106" s="22">
        <f>'Activity data'!BL65*ManureNEF*NtoN2O*kgtoGg</f>
        <v>1.5657010131928122</v>
      </c>
      <c r="BM106" s="22">
        <f>'Activity data'!BM65*ManureNEF*NtoN2O*kgtoGg</f>
        <v>1.6339415942697004</v>
      </c>
      <c r="BN106" s="22">
        <f>'Activity data'!BN65*ManureNEF*NtoN2O*kgtoGg</f>
        <v>1.7024976820550712</v>
      </c>
      <c r="BO106" s="22">
        <f>'Activity data'!BO65*ManureNEF*NtoN2O*kgtoGg</f>
        <v>1.7744361956772723</v>
      </c>
      <c r="BP106" s="22">
        <f>'Activity data'!BP65*ManureNEF*NtoN2O*kgtoGg</f>
        <v>1.8500075222556309</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9" si="36">F106</f>
        <v>N2O</v>
      </c>
      <c r="G107" t="str">
        <f t="shared" ref="G107:G139"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1.0788152134722304</v>
      </c>
      <c r="AE108" s="22">
        <f>'Activity data'!AE67*UDCPPEF*NtoN2O*kgtoGg</f>
        <v>1.0860657182073599</v>
      </c>
      <c r="AF108" s="22">
        <f>'Activity data'!AF67*UDCPPEF*NtoN2O*kgtoGg</f>
        <v>1.0913404009181833</v>
      </c>
      <c r="AG108" s="22">
        <f>'Activity data'!AG67*UDCPPEF*NtoN2O*kgtoGg</f>
        <v>1.0944737189471485</v>
      </c>
      <c r="AH108" s="22">
        <f>'Activity data'!AH67*UDCPPEF*NtoN2O*kgtoGg</f>
        <v>1.0959766953567704</v>
      </c>
      <c r="AI108" s="22">
        <f>'Activity data'!AI67*UDCPPEF*NtoN2O*kgtoGg</f>
        <v>1.0997923766193378</v>
      </c>
      <c r="AJ108" s="22">
        <f>'Activity data'!AJ67*UDCPPEF*NtoN2O*kgtoGg</f>
        <v>1.1031696725720705</v>
      </c>
      <c r="AK108" s="22">
        <f>'Activity data'!AK67*UDCPPEF*NtoN2O*kgtoGg</f>
        <v>1.1061566530718872</v>
      </c>
      <c r="AL108" s="22">
        <f>'Activity data'!AL67*UDCPPEF*NtoN2O*kgtoGg</f>
        <v>1.0714419860332063</v>
      </c>
      <c r="AM108" s="22">
        <f>'Activity data'!AM67*UDCPPEF*NtoN2O*kgtoGg</f>
        <v>1.0790808916432968</v>
      </c>
      <c r="AN108" s="22">
        <f>'Activity data'!AN67*UDCPPEF*NtoN2O*kgtoGg</f>
        <v>1.0864781482740296</v>
      </c>
      <c r="AO108" s="22">
        <f>'Activity data'!AO67*UDCPPEF*NtoN2O*kgtoGg</f>
        <v>1.0941096340339165</v>
      </c>
      <c r="AP108" s="22">
        <f>'Activity data'!AP67*UDCPPEF*NtoN2O*kgtoGg</f>
        <v>1.1015472726149069</v>
      </c>
      <c r="AQ108" s="22">
        <f>'Activity data'!AQ67*UDCPPEF*NtoN2O*kgtoGg</f>
        <v>1.1094844583312402</v>
      </c>
      <c r="AR108" s="22">
        <f>'Activity data'!AR67*UDCPPEF*NtoN2O*kgtoGg</f>
        <v>1.1185930816102425</v>
      </c>
      <c r="AS108" s="22">
        <f>'Activity data'!AS67*UDCPPEF*NtoN2O*kgtoGg</f>
        <v>1.1276855024611854</v>
      </c>
      <c r="AT108" s="22">
        <f>'Activity data'!AT67*UDCPPEF*NtoN2O*kgtoGg</f>
        <v>1.1373589651638651</v>
      </c>
      <c r="AU108" s="22">
        <f>'Activity data'!AU67*UDCPPEF*NtoN2O*kgtoGg</f>
        <v>1.1474726654372702</v>
      </c>
      <c r="AV108" s="22">
        <f>'Activity data'!AV67*UDCPPEF*NtoN2O*kgtoGg</f>
        <v>1.1580446444664734</v>
      </c>
      <c r="AW108" s="22">
        <f>'Activity data'!AW67*UDCPPEF*NtoN2O*kgtoGg</f>
        <v>1.1705030594149699</v>
      </c>
      <c r="AX108" s="22">
        <f>'Activity data'!AX67*UDCPPEF*NtoN2O*kgtoGg</f>
        <v>1.1823304029992638</v>
      </c>
      <c r="AY108" s="22">
        <f>'Activity data'!AY67*UDCPPEF*NtoN2O*kgtoGg</f>
        <v>1.1956553560695711</v>
      </c>
      <c r="AZ108" s="22">
        <f>'Activity data'!AZ67*UDCPPEF*NtoN2O*kgtoGg</f>
        <v>1.2100231214852892</v>
      </c>
      <c r="BA108" s="22">
        <f>'Activity data'!BA67*UDCPPEF*NtoN2O*kgtoGg</f>
        <v>1.2254711598282144</v>
      </c>
      <c r="BB108" s="22">
        <f>'Activity data'!BB67*UDCPPEF*NtoN2O*kgtoGg</f>
        <v>1.2409177177589898</v>
      </c>
      <c r="BC108" s="22">
        <f>'Activity data'!BC67*UDCPPEF*NtoN2O*kgtoGg</f>
        <v>1.2570782973029266</v>
      </c>
      <c r="BD108" s="22">
        <f>'Activity data'!BD67*UDCPPEF*NtoN2O*kgtoGg</f>
        <v>1.2735013299182487</v>
      </c>
      <c r="BE108" s="22">
        <f>'Activity data'!BE67*UDCPPEF*NtoN2O*kgtoGg</f>
        <v>1.2906411682496424</v>
      </c>
      <c r="BF108" s="22">
        <f>'Activity data'!BF67*UDCPPEF*NtoN2O*kgtoGg</f>
        <v>1.3088955573249612</v>
      </c>
      <c r="BG108" s="22">
        <f>'Activity data'!BG67*UDCPPEF*NtoN2O*kgtoGg</f>
        <v>1.3274773769468777</v>
      </c>
      <c r="BH108" s="22">
        <f>'Activity data'!BH67*UDCPPEF*NtoN2O*kgtoGg</f>
        <v>1.3468891867837705</v>
      </c>
      <c r="BI108" s="22">
        <f>'Activity data'!BI67*UDCPPEF*NtoN2O*kgtoGg</f>
        <v>1.3670752109840087</v>
      </c>
      <c r="BJ108" s="22">
        <f>'Activity data'!BJ67*UDCPPEF*NtoN2O*kgtoGg</f>
        <v>1.3881406608974616</v>
      </c>
      <c r="BK108" s="22">
        <f>'Activity data'!BK67*UDCPPEF*NtoN2O*kgtoGg</f>
        <v>1.4105793105156299</v>
      </c>
      <c r="BL108" s="22">
        <f>'Activity data'!BL67*UDCPPEF*NtoN2O*kgtoGg</f>
        <v>1.4336788757671992</v>
      </c>
      <c r="BM108" s="22">
        <f>'Activity data'!BM67*UDCPPEF*NtoN2O*kgtoGg</f>
        <v>1.4579241847383859</v>
      </c>
      <c r="BN108" s="22">
        <f>'Activity data'!BN67*UDCPPEF*NtoN2O*kgtoGg</f>
        <v>1.4823977293639821</v>
      </c>
      <c r="BO108" s="22">
        <f>'Activity data'!BO67*UDCPPEF*NtoN2O*kgtoGg</f>
        <v>1.5081058462941117</v>
      </c>
      <c r="BP108" s="22">
        <f>'Activity data'!BP67*UDCPPEF*NtoN2O*kgtoGg</f>
        <v>1.5351541668973001</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0.73468054172295549</v>
      </c>
      <c r="AE109" s="22">
        <f>'Activity data'!AE68*UDCPPEF*NtoN2O*kgtoGg</f>
        <v>0.73961818505616872</v>
      </c>
      <c r="AF109" s="22">
        <f>'Activity data'!AF68*UDCPPEF*NtoN2O*kgtoGg</f>
        <v>0.74321028007208134</v>
      </c>
      <c r="AG109" s="22">
        <f>'Activity data'!AG68*UDCPPEF*NtoN2O*kgtoGg</f>
        <v>0.7453440910882434</v>
      </c>
      <c r="AH109" s="22">
        <f>'Activity data'!AH68*UDCPPEF*NtoN2O*kgtoGg</f>
        <v>0.74636762830669257</v>
      </c>
      <c r="AI109" s="22">
        <f>'Activity data'!AI68*UDCPPEF*NtoN2O*kgtoGg</f>
        <v>0.74896613335372697</v>
      </c>
      <c r="AJ109" s="22">
        <f>'Activity data'!AJ68*UDCPPEF*NtoN2O*kgtoGg</f>
        <v>0.75126609500529318</v>
      </c>
      <c r="AK109" s="22">
        <f>'Activity data'!AK68*UDCPPEF*NtoN2O*kgtoGg</f>
        <v>0.75330024916285099</v>
      </c>
      <c r="AL109" s="22">
        <f>'Activity data'!AL68*UDCPPEF*NtoN2O*kgtoGg</f>
        <v>0.72965932338871098</v>
      </c>
      <c r="AM109" s="22">
        <f>'Activity data'!AM68*UDCPPEF*NtoN2O*kgtoGg</f>
        <v>0.73486147037524541</v>
      </c>
      <c r="AN109" s="22">
        <f>'Activity data'!AN68*UDCPPEF*NtoN2O*kgtoGg</f>
        <v>0.73989905275345347</v>
      </c>
      <c r="AO109" s="22">
        <f>'Activity data'!AO68*UDCPPEF*NtoN2O*kgtoGg</f>
        <v>0.74509614677123148</v>
      </c>
      <c r="AP109" s="22">
        <f>'Activity data'!AP68*UDCPPEF*NtoN2O*kgtoGg</f>
        <v>0.75016122953386188</v>
      </c>
      <c r="AQ109" s="22">
        <f>'Activity data'!AQ68*UDCPPEF*NtoN2O*kgtoGg</f>
        <v>0.75556650731360631</v>
      </c>
      <c r="AR109" s="22">
        <f>'Activity data'!AR68*UDCPPEF*NtoN2O*kgtoGg</f>
        <v>0.76176954208860637</v>
      </c>
      <c r="AS109" s="22">
        <f>'Activity data'!AS68*UDCPPEF*NtoN2O*kgtoGg</f>
        <v>0.7679615428992399</v>
      </c>
      <c r="AT109" s="22">
        <f>'Activity data'!AT68*UDCPPEF*NtoN2O*kgtoGg</f>
        <v>0.77454923718644564</v>
      </c>
      <c r="AU109" s="22">
        <f>'Activity data'!AU68*UDCPPEF*NtoN2O*kgtoGg</f>
        <v>0.78143673627145938</v>
      </c>
      <c r="AV109" s="22">
        <f>'Activity data'!AV68*UDCPPEF*NtoN2O*kgtoGg</f>
        <v>0.78863632632475522</v>
      </c>
      <c r="AW109" s="22">
        <f>'Activity data'!AW68*UDCPPEF*NtoN2O*kgtoGg</f>
        <v>0.79712059214624964</v>
      </c>
      <c r="AX109" s="22">
        <f>'Activity data'!AX68*UDCPPEF*NtoN2O*kgtoGg</f>
        <v>0.80517509405087651</v>
      </c>
      <c r="AY109" s="22">
        <f>'Activity data'!AY68*UDCPPEF*NtoN2O*kgtoGg</f>
        <v>0.81424947826225402</v>
      </c>
      <c r="AZ109" s="22">
        <f>'Activity data'!AZ68*UDCPPEF*NtoN2O*kgtoGg</f>
        <v>0.82403402481586985</v>
      </c>
      <c r="BA109" s="22">
        <f>'Activity data'!BA68*UDCPPEF*NtoN2O*kgtoGg</f>
        <v>0.83455424462423622</v>
      </c>
      <c r="BB109" s="22">
        <f>'Activity data'!BB68*UDCPPEF*NtoN2O*kgtoGg</f>
        <v>0.84507345626179886</v>
      </c>
      <c r="BC109" s="22">
        <f>'Activity data'!BC68*UDCPPEF*NtoN2O*kgtoGg</f>
        <v>0.85607892150332354</v>
      </c>
      <c r="BD109" s="22">
        <f>'Activity data'!BD68*UDCPPEF*NtoN2O*kgtoGg</f>
        <v>0.86726311908218834</v>
      </c>
      <c r="BE109" s="22">
        <f>'Activity data'!BE68*UDCPPEF*NtoN2O*kgtoGg</f>
        <v>0.87893546625814567</v>
      </c>
      <c r="BF109" s="22">
        <f>'Activity data'!BF68*UDCPPEF*NtoN2O*kgtoGg</f>
        <v>0.89136683011656948</v>
      </c>
      <c r="BG109" s="22">
        <f>'Activity data'!BG68*UDCPPEF*NtoN2O*kgtoGg</f>
        <v>0.90402117641753532</v>
      </c>
      <c r="BH109" s="22">
        <f>'Activity data'!BH68*UDCPPEF*NtoN2O*kgtoGg</f>
        <v>0.91724075173376585</v>
      </c>
      <c r="BI109" s="22">
        <f>'Activity data'!BI68*UDCPPEF*NtoN2O*kgtoGg</f>
        <v>0.93098757232867713</v>
      </c>
      <c r="BJ109" s="22">
        <f>'Activity data'!BJ68*UDCPPEF*NtoN2O*kgtoGg</f>
        <v>0.94533328785139537</v>
      </c>
      <c r="BK109" s="22">
        <f>'Activity data'!BK68*UDCPPEF*NtoN2O*kgtoGg</f>
        <v>0.96061416176857806</v>
      </c>
      <c r="BL109" s="22">
        <f>'Activity data'!BL68*UDCPPEF*NtoN2O*kgtoGg</f>
        <v>0.97634512375414961</v>
      </c>
      <c r="BM109" s="22">
        <f>'Activity data'!BM68*UDCPPEF*NtoN2O*kgtoGg</f>
        <v>0.992856345052059</v>
      </c>
      <c r="BN109" s="22">
        <f>'Activity data'!BN68*UDCPPEF*NtoN2O*kgtoGg</f>
        <v>1.0095229963922305</v>
      </c>
      <c r="BO109" s="22">
        <f>'Activity data'!BO68*UDCPPEF*NtoN2O*kgtoGg</f>
        <v>1.0270303999188406</v>
      </c>
      <c r="BP109" s="22">
        <f>'Activity data'!BP68*UDCPPEF*NtoN2O*kgtoGg</f>
        <v>1.0454504913165956</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15.103335028555296</v>
      </c>
      <c r="AE110" s="22">
        <f>'Activity data'!AE69*UDCPPEF*NtoN2O*kgtoGg</f>
        <v>15.186291434174976</v>
      </c>
      <c r="AF110" s="22">
        <f>'Activity data'!AF69*UDCPPEF*NtoN2O*kgtoGg</f>
        <v>15.16978885145755</v>
      </c>
      <c r="AG110" s="22">
        <f>'Activity data'!AG69*UDCPPEF*NtoN2O*kgtoGg</f>
        <v>15.052222603505918</v>
      </c>
      <c r="AH110" s="22">
        <f>'Activity data'!AH69*UDCPPEF*NtoN2O*kgtoGg</f>
        <v>14.858347977540006</v>
      </c>
      <c r="AI110" s="22">
        <f>'Activity data'!AI69*UDCPPEF*NtoN2O*kgtoGg</f>
        <v>14.746317823391585</v>
      </c>
      <c r="AJ110" s="22">
        <f>'Activity data'!AJ69*UDCPPEF*NtoN2O*kgtoGg</f>
        <v>14.612790032548348</v>
      </c>
      <c r="AK110" s="22">
        <f>'Activity data'!AK69*UDCPPEF*NtoN2O*kgtoGg</f>
        <v>14.460006398554999</v>
      </c>
      <c r="AL110" s="22">
        <f>'Activity data'!AL69*UDCPPEF*NtoN2O*kgtoGg</f>
        <v>12.883764847866967</v>
      </c>
      <c r="AM110" s="22">
        <f>'Activity data'!AM69*UDCPPEF*NtoN2O*kgtoGg</f>
        <v>12.802542600490987</v>
      </c>
      <c r="AN110" s="22">
        <f>'Activity data'!AN69*UDCPPEF*NtoN2O*kgtoGg</f>
        <v>12.70203114583137</v>
      </c>
      <c r="AO110" s="22">
        <f>'Activity data'!AO69*UDCPPEF*NtoN2O*kgtoGg</f>
        <v>12.599855617016919</v>
      </c>
      <c r="AP110" s="22">
        <f>'Activity data'!AP69*UDCPPEF*NtoN2O*kgtoGg</f>
        <v>12.481946295882377</v>
      </c>
      <c r="AQ110" s="22">
        <f>'Activity data'!AQ69*UDCPPEF*NtoN2O*kgtoGg</f>
        <v>12.372395990120394</v>
      </c>
      <c r="AR110" s="22">
        <f>'Activity data'!AR69*UDCPPEF*NtoN2O*kgtoGg</f>
        <v>12.315409078589271</v>
      </c>
      <c r="AS110" s="22">
        <f>'Activity data'!AS69*UDCPPEF*NtoN2O*kgtoGg</f>
        <v>12.246957098956189</v>
      </c>
      <c r="AT110" s="22">
        <f>'Activity data'!AT69*UDCPPEF*NtoN2O*kgtoGg</f>
        <v>12.186316304233152</v>
      </c>
      <c r="AU110" s="22">
        <f>'Activity data'!AU69*UDCPPEF*NtoN2O*kgtoGg</f>
        <v>12.128082316522553</v>
      </c>
      <c r="AV110" s="22">
        <f>'Activity data'!AV69*UDCPPEF*NtoN2O*kgtoGg</f>
        <v>12.072520926983799</v>
      </c>
      <c r="AW110" s="22">
        <f>'Activity data'!AW69*UDCPPEF*NtoN2O*kgtoGg</f>
        <v>12.075351955539043</v>
      </c>
      <c r="AX110" s="22">
        <f>'Activity data'!AX69*UDCPPEF*NtoN2O*kgtoGg</f>
        <v>12.047178424634788</v>
      </c>
      <c r="AY110" s="22">
        <f>'Activity data'!AY69*UDCPPEF*NtoN2O*kgtoGg</f>
        <v>12.046530634078687</v>
      </c>
      <c r="AZ110" s="22">
        <f>'Activity data'!AZ69*UDCPPEF*NtoN2O*kgtoGg</f>
        <v>12.058609757515123</v>
      </c>
      <c r="BA110" s="22">
        <f>'Activity data'!BA69*UDCPPEF*NtoN2O*kgtoGg</f>
        <v>12.083040229758906</v>
      </c>
      <c r="BB110" s="22">
        <f>'Activity data'!BB69*UDCPPEF*NtoN2O*kgtoGg</f>
        <v>12.105064045938056</v>
      </c>
      <c r="BC110" s="22">
        <f>'Activity data'!BC69*UDCPPEF*NtoN2O*kgtoGg</f>
        <v>12.128254946583048</v>
      </c>
      <c r="BD110" s="22">
        <f>'Activity data'!BD69*UDCPPEF*NtoN2O*kgtoGg</f>
        <v>12.141096210373824</v>
      </c>
      <c r="BE110" s="22">
        <f>'Activity data'!BE69*UDCPPEF*NtoN2O*kgtoGg</f>
        <v>12.154079758863126</v>
      </c>
      <c r="BF110" s="22">
        <f>'Activity data'!BF69*UDCPPEF*NtoN2O*kgtoGg</f>
        <v>12.174956115565021</v>
      </c>
      <c r="BG110" s="22">
        <f>'Activity data'!BG69*UDCPPEF*NtoN2O*kgtoGg</f>
        <v>12.196168953970622</v>
      </c>
      <c r="BH110" s="22">
        <f>'Activity data'!BH69*UDCPPEF*NtoN2O*kgtoGg</f>
        <v>12.216811701132102</v>
      </c>
      <c r="BI110" s="22">
        <f>'Activity data'!BI69*UDCPPEF*NtoN2O*kgtoGg</f>
        <v>12.234699972391864</v>
      </c>
      <c r="BJ110" s="22">
        <f>'Activity data'!BJ69*UDCPPEF*NtoN2O*kgtoGg</f>
        <v>12.25115503620137</v>
      </c>
      <c r="BK110" s="22">
        <f>'Activity data'!BK69*UDCPPEF*NtoN2O*kgtoGg</f>
        <v>12.274088719011541</v>
      </c>
      <c r="BL110" s="22">
        <f>'Activity data'!BL69*UDCPPEF*NtoN2O*kgtoGg</f>
        <v>12.298592823968582</v>
      </c>
      <c r="BM110" s="22">
        <f>'Activity data'!BM69*UDCPPEF*NtoN2O*kgtoGg</f>
        <v>12.322358967888256</v>
      </c>
      <c r="BN110" s="22">
        <f>'Activity data'!BN69*UDCPPEF*NtoN2O*kgtoGg</f>
        <v>12.328810585420955</v>
      </c>
      <c r="BO110" s="22">
        <f>'Activity data'!BO69*UDCPPEF*NtoN2O*kgtoGg</f>
        <v>12.334639445288035</v>
      </c>
      <c r="BP110" s="22">
        <f>'Activity data'!BP69*UDCPPEF*NtoN2O*kgtoGg</f>
        <v>12.33990380102477</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10.402518774722227</v>
      </c>
      <c r="I111" s="22">
        <f>'Activity data'!I70*UDCPPEF*NtoN2O*kgtoGg</f>
        <v>11.206931474349256</v>
      </c>
      <c r="J111" s="22">
        <f>'Activity data'!J70*UDCPPEF*NtoN2O*kgtoGg</f>
        <v>11.316624115207485</v>
      </c>
      <c r="K111" s="22">
        <f>'Activity data'!K70*UDCPPEF*NtoN2O*kgtoGg</f>
        <v>11.316624115207484</v>
      </c>
      <c r="L111" s="22">
        <f>'Activity data'!L70*UDCPPEF*NtoN2O*kgtoGg</f>
        <v>9.9454661044795998</v>
      </c>
      <c r="M111" s="22">
        <f>'Activity data'!M70*UDCPPEF*NtoN2O*kgtoGg</f>
        <v>9.8174913568116633</v>
      </c>
      <c r="N111" s="22">
        <f>'Activity data'!N70*UDCPPEF*NtoN2O*kgtoGg</f>
        <v>10.055158745337833</v>
      </c>
      <c r="O111" s="22">
        <f>'Activity data'!O70*UDCPPEF*NtoN2O*kgtoGg</f>
        <v>10.347672454293111</v>
      </c>
      <c r="P111" s="22">
        <f>'Activity data'!P70*UDCPPEF*NtoN2O*kgtoGg</f>
        <v>10.804725124535743</v>
      </c>
      <c r="Q111" s="22">
        <f>'Activity data'!Q70*UDCPPEF*NtoN2O*kgtoGg</f>
        <v>11.188649367539549</v>
      </c>
      <c r="R111" s="22">
        <f>'Activity data'!R70*UDCPPEF*NtoN2O*kgtoGg</f>
        <v>11.499445183304539</v>
      </c>
      <c r="S111" s="22">
        <f>'Activity data'!S70*UDCPPEF*NtoN2O*kgtoGg</f>
        <v>11.261777794778371</v>
      </c>
      <c r="T111" s="22">
        <f>'Activity data'!T70*UDCPPEF*NtoN2O*kgtoGg</f>
        <v>12.157601028453922</v>
      </c>
      <c r="U111" s="22">
        <f>'Activity data'!U70*UDCPPEF*NtoN2O*kgtoGg</f>
        <v>12.13931892164422</v>
      </c>
      <c r="V111" s="22">
        <f>'Activity data'!V70*UDCPPEF*NtoN2O*kgtoGg</f>
        <v>11.883369426308347</v>
      </c>
      <c r="W111" s="22">
        <f>'Activity data'!W70*UDCPPEF*NtoN2O*kgtoGg</f>
        <v>11.737112571830703</v>
      </c>
      <c r="X111" s="22">
        <f>'Activity data'!X70*UDCPPEF*NtoN2O*kgtoGg</f>
        <v>12.011344173976282</v>
      </c>
      <c r="Y111" s="22">
        <f>'Activity data'!Y70*UDCPPEF*NtoN2O*kgtoGg</f>
        <v>12.413550523789793</v>
      </c>
      <c r="Z111" s="22">
        <f>'Activity data'!Z70*UDCPPEF*NtoN2O*kgtoGg</f>
        <v>12.651217912315962</v>
      </c>
      <c r="AA111" s="22">
        <f>'Activity data'!AA70*UDCPPEF*NtoN2O*kgtoGg</f>
        <v>12.614653698696554</v>
      </c>
      <c r="AB111" s="22">
        <f>'Activity data'!AB70*UDCPPEF*NtoN2O*kgtoGg</f>
        <v>12.468396844218912</v>
      </c>
      <c r="AC111" s="22">
        <f>'Activity data'!AC70*UDCPPEF*NtoN2O*kgtoGg</f>
        <v>12.4318326305995</v>
      </c>
      <c r="AD111" s="22">
        <f>'Activity data'!AD70*UDCPPEF*NtoN2O*kgtoGg</f>
        <v>13.630108386935978</v>
      </c>
      <c r="AE111" s="22">
        <f>'Activity data'!AE70*UDCPPEF*NtoN2O*kgtoGg</f>
        <v>13.704972964716259</v>
      </c>
      <c r="AF111" s="22">
        <f>'Activity data'!AF70*UDCPPEF*NtoN2O*kgtoGg</f>
        <v>13.690080095646106</v>
      </c>
      <c r="AG111" s="22">
        <f>'Activity data'!AG70*UDCPPEF*NtoN2O*kgtoGg</f>
        <v>13.583981628042993</v>
      </c>
      <c r="AH111" s="22">
        <f>'Activity data'!AH70*UDCPPEF*NtoN2O*kgtoGg</f>
        <v>13.409018140813457</v>
      </c>
      <c r="AI111" s="22">
        <f>'Activity data'!AI70*UDCPPEF*NtoN2O*kgtoGg</f>
        <v>13.307915759070545</v>
      </c>
      <c r="AJ111" s="22">
        <f>'Activity data'!AJ70*UDCPPEF*NtoN2O*kgtoGg</f>
        <v>13.187412687502544</v>
      </c>
      <c r="AK111" s="22">
        <f>'Activity data'!AK70*UDCPPEF*NtoN2O*kgtoGg</f>
        <v>13.049532048084689</v>
      </c>
      <c r="AL111" s="22">
        <f>'Activity data'!AL70*UDCPPEF*NtoN2O*kgtoGg</f>
        <v>11.627042039139626</v>
      </c>
      <c r="AM111" s="22">
        <f>'Activity data'!AM70*UDCPPEF*NtoN2O*kgtoGg</f>
        <v>11.553742464372064</v>
      </c>
      <c r="AN111" s="22">
        <f>'Activity data'!AN70*UDCPPEF*NtoN2O*kgtoGg</f>
        <v>11.463035212063287</v>
      </c>
      <c r="AO111" s="22">
        <f>'Activity data'!AO70*UDCPPEF*NtoN2O*kgtoGg</f>
        <v>11.370826204608941</v>
      </c>
      <c r="AP111" s="22">
        <f>'Activity data'!AP70*UDCPPEF*NtoN2O*kgtoGg</f>
        <v>11.26441812825658</v>
      </c>
      <c r="AQ111" s="22">
        <f>'Activity data'!AQ70*UDCPPEF*NtoN2O*kgtoGg</f>
        <v>11.165553702715155</v>
      </c>
      <c r="AR111" s="22">
        <f>'Activity data'!AR70*UDCPPEF*NtoN2O*kgtoGg</f>
        <v>11.114125473166025</v>
      </c>
      <c r="AS111" s="22">
        <f>'Activity data'!AS70*UDCPPEF*NtoN2O*kgtoGg</f>
        <v>11.052350514196021</v>
      </c>
      <c r="AT111" s="22">
        <f>'Activity data'!AT70*UDCPPEF*NtoN2O*kgtoGg</f>
        <v>10.997624812674983</v>
      </c>
      <c r="AU111" s="22">
        <f>'Activity data'!AU70*UDCPPEF*NtoN2O*kgtoGg</f>
        <v>10.945071150666013</v>
      </c>
      <c r="AV111" s="22">
        <f>'Activity data'!AV70*UDCPPEF*NtoN2O*kgtoGg</f>
        <v>10.894929393225675</v>
      </c>
      <c r="AW111" s="22">
        <f>'Activity data'!AW70*UDCPPEF*NtoN2O*kgtoGg</f>
        <v>10.897484274381494</v>
      </c>
      <c r="AX111" s="22">
        <f>'Activity data'!AX70*UDCPPEF*NtoN2O*kgtoGg</f>
        <v>10.872058877994425</v>
      </c>
      <c r="AY111" s="22">
        <f>'Activity data'!AY70*UDCPPEF*NtoN2O*kgtoGg</f>
        <v>10.871474274959731</v>
      </c>
      <c r="AZ111" s="22">
        <f>'Activity data'!AZ70*UDCPPEF*NtoN2O*kgtoGg</f>
        <v>10.88237516283294</v>
      </c>
      <c r="BA111" s="22">
        <f>'Activity data'!BA70*UDCPPEF*NtoN2O*kgtoGg</f>
        <v>10.904422610234278</v>
      </c>
      <c r="BB111" s="22">
        <f>'Activity data'!BB70*UDCPPEF*NtoN2O*kgtoGg</f>
        <v>10.924298154347429</v>
      </c>
      <c r="BC111" s="22">
        <f>'Activity data'!BC70*UDCPPEF*NtoN2O*kgtoGg</f>
        <v>10.945226941849281</v>
      </c>
      <c r="BD111" s="22">
        <f>'Activity data'!BD70*UDCPPEF*NtoN2O*kgtoGg</f>
        <v>10.95681562851766</v>
      </c>
      <c r="BE111" s="22">
        <f>'Activity data'!BE70*UDCPPEF*NtoN2O*kgtoGg</f>
        <v>10.968532720989069</v>
      </c>
      <c r="BF111" s="22">
        <f>'Activity data'!BF70*UDCPPEF*NtoN2O*kgtoGg</f>
        <v>10.987372732419205</v>
      </c>
      <c r="BG111" s="22">
        <f>'Activity data'!BG70*UDCPPEF*NtoN2O*kgtoGg</f>
        <v>11.006516404072929</v>
      </c>
      <c r="BH111" s="22">
        <f>'Activity data'!BH70*UDCPPEF*NtoN2O*kgtoGg</f>
        <v>11.025145592969501</v>
      </c>
      <c r="BI111" s="22">
        <f>'Activity data'!BI70*UDCPPEF*NtoN2O*kgtoGg</f>
        <v>11.041288986177983</v>
      </c>
      <c r="BJ111" s="22">
        <f>'Activity data'!BJ70*UDCPPEF*NtoN2O*kgtoGg</f>
        <v>11.056138971483442</v>
      </c>
      <c r="BK111" s="22">
        <f>'Activity data'!BK70*UDCPPEF*NtoN2O*kgtoGg</f>
        <v>11.076835630984359</v>
      </c>
      <c r="BL111" s="22">
        <f>'Activity data'!BL70*UDCPPEF*NtoN2O*kgtoGg</f>
        <v>11.098949528733295</v>
      </c>
      <c r="BM111" s="22">
        <f>'Activity data'!BM70*UDCPPEF*NtoN2O*kgtoGg</f>
        <v>11.120397448477656</v>
      </c>
      <c r="BN111" s="22">
        <f>'Activity data'!BN70*UDCPPEF*NtoN2O*kgtoGg</f>
        <v>11.126219755012965</v>
      </c>
      <c r="BO111" s="22">
        <f>'Activity data'!BO70*UDCPPEF*NtoN2O*kgtoGg</f>
        <v>11.131480049617458</v>
      </c>
      <c r="BP111" s="22">
        <f>'Activity data'!BP70*UDCPPEF*NtoN2O*kgtoGg</f>
        <v>11.136230903593976</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5.9079101292714116</v>
      </c>
      <c r="AE113" s="22">
        <f>'Activity data'!AE72*UDSOEF*NtoN2O*kgtoGg</f>
        <v>5.837735062464434</v>
      </c>
      <c r="AF113" s="22">
        <f>'Activity data'!AF72*UDSOEF*NtoN2O*kgtoGg</f>
        <v>5.7975528886042493</v>
      </c>
      <c r="AG113" s="22">
        <f>'Activity data'!AG72*UDSOEF*NtoN2O*kgtoGg</f>
        <v>5.7862653850534924</v>
      </c>
      <c r="AH113" s="22">
        <f>'Activity data'!AH72*UDSOEF*NtoN2O*kgtoGg</f>
        <v>5.7983376463819702</v>
      </c>
      <c r="AI113" s="22">
        <f>'Activity data'!AI72*UDSOEF*NtoN2O*kgtoGg</f>
        <v>5.8037035593661486</v>
      </c>
      <c r="AJ113" s="22">
        <f>'Activity data'!AJ72*UDSOEF*NtoN2O*kgtoGg</f>
        <v>5.816496351571641</v>
      </c>
      <c r="AK113" s="22">
        <f>'Activity data'!AK72*UDSOEF*NtoN2O*kgtoGg</f>
        <v>5.8363477825481285</v>
      </c>
      <c r="AL113" s="22">
        <f>'Activity data'!AL72*UDSOEF*NtoN2O*kgtoGg</f>
        <v>6.1154825407470828</v>
      </c>
      <c r="AM113" s="22">
        <f>'Activity data'!AM72*UDSOEF*NtoN2O*kgtoGg</f>
        <v>6.0429063541591139</v>
      </c>
      <c r="AN113" s="22">
        <f>'Activity data'!AN72*UDSOEF*NtoN2O*kgtoGg</f>
        <v>5.976886421805486</v>
      </c>
      <c r="AO113" s="22">
        <f>'Activity data'!AO72*UDSOEF*NtoN2O*kgtoGg</f>
        <v>5.9142434409770264</v>
      </c>
      <c r="AP113" s="22">
        <f>'Activity data'!AP72*UDSOEF*NtoN2O*kgtoGg</f>
        <v>5.857100500059512</v>
      </c>
      <c r="AQ113" s="22">
        <f>'Activity data'!AQ72*UDSOEF*NtoN2O*kgtoGg</f>
        <v>5.8006835690475231</v>
      </c>
      <c r="AR113" s="22">
        <f>'Activity data'!AR72*UDSOEF*NtoN2O*kgtoGg</f>
        <v>5.7188025751553262</v>
      </c>
      <c r="AS113" s="22">
        <f>'Activity data'!AS72*UDSOEF*NtoN2O*kgtoGg</f>
        <v>5.6412247118816268</v>
      </c>
      <c r="AT113" s="22">
        <f>'Activity data'!AT72*UDSOEF*NtoN2O*kgtoGg</f>
        <v>5.563669888283763</v>
      </c>
      <c r="AU113" s="22">
        <f>'Activity data'!AU72*UDSOEF*NtoN2O*kgtoGg</f>
        <v>5.4872485615647433</v>
      </c>
      <c r="AV113" s="22">
        <f>'Activity data'!AV72*UDSOEF*NtoN2O*kgtoGg</f>
        <v>5.4115151610748775</v>
      </c>
      <c r="AW113" s="22">
        <f>'Activity data'!AW72*UDSOEF*NtoN2O*kgtoGg</f>
        <v>5.3120560610768344</v>
      </c>
      <c r="AX113" s="22">
        <f>'Activity data'!AX72*UDSOEF*NtoN2O*kgtoGg</f>
        <v>5.2198549218529235</v>
      </c>
      <c r="AY113" s="22">
        <f>'Activity data'!AY72*UDSOEF*NtoN2O*kgtoGg</f>
        <v>5.1226175778341538</v>
      </c>
      <c r="AZ113" s="22">
        <f>'Activity data'!AZ72*UDSOEF*NtoN2O*kgtoGg</f>
        <v>5.0233461178652039</v>
      </c>
      <c r="BA113" s="22">
        <f>'Activity data'!BA72*UDSOEF*NtoN2O*kgtoGg</f>
        <v>4.921541210425791</v>
      </c>
      <c r="BB113" s="22">
        <f>'Activity data'!BB72*UDSOEF*NtoN2O*kgtoGg</f>
        <v>4.8089653331247337</v>
      </c>
      <c r="BC113" s="22">
        <f>'Activity data'!BC72*UDSOEF*NtoN2O*kgtoGg</f>
        <v>4.6961120936947509</v>
      </c>
      <c r="BD113" s="22">
        <f>'Activity data'!BD72*UDSOEF*NtoN2O*kgtoGg</f>
        <v>4.5856177873934101</v>
      </c>
      <c r="BE113" s="22">
        <f>'Activity data'!BE72*UDSOEF*NtoN2O*kgtoGg</f>
        <v>4.4747580309648809</v>
      </c>
      <c r="BF113" s="22">
        <f>'Activity data'!BF72*UDSOEF*NtoN2O*kgtoGg</f>
        <v>4.3615754320408735</v>
      </c>
      <c r="BG113" s="22">
        <f>'Activity data'!BG72*UDSOEF*NtoN2O*kgtoGg</f>
        <v>4.2380302009203774</v>
      </c>
      <c r="BH113" s="22">
        <f>'Activity data'!BH72*UDSOEF*NtoN2O*kgtoGg</f>
        <v>4.1139154344373603</v>
      </c>
      <c r="BI113" s="22">
        <f>'Activity data'!BI72*UDSOEF*NtoN2O*kgtoGg</f>
        <v>3.9896904222414409</v>
      </c>
      <c r="BJ113" s="22">
        <f>'Activity data'!BJ72*UDSOEF*NtoN2O*kgtoGg</f>
        <v>3.8647441824807642</v>
      </c>
      <c r="BK113" s="22">
        <f>'Activity data'!BK72*UDSOEF*NtoN2O*kgtoGg</f>
        <v>3.7371551664162412</v>
      </c>
      <c r="BL113" s="22">
        <f>'Activity data'!BL72*UDSOEF*NtoN2O*kgtoGg</f>
        <v>3.5983585157264013</v>
      </c>
      <c r="BM113" s="22">
        <f>'Activity data'!BM72*UDSOEF*NtoN2O*kgtoGg</f>
        <v>3.4584228670218931</v>
      </c>
      <c r="BN113" s="22">
        <f>'Activity data'!BN72*UDSOEF*NtoN2O*kgtoGg</f>
        <v>3.3213460095477187</v>
      </c>
      <c r="BO113" s="22">
        <f>'Activity data'!BO72*UDSOEF*NtoN2O*kgtoGg</f>
        <v>3.1825583546750464</v>
      </c>
      <c r="BP113" s="22">
        <f>'Activity data'!BP72*UDSOEF*NtoN2O*kgtoGg</f>
        <v>3.0420070987480119</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0.65949721278354911</v>
      </c>
      <c r="AE114" s="22">
        <f>'Activity data'!AE73*UDSOEF*NtoN2O*kgtoGg</f>
        <v>0.65166360327469741</v>
      </c>
      <c r="AF114" s="22">
        <f>'Activity data'!AF73*UDSOEF*NtoN2O*kgtoGg</f>
        <v>0.64717808621629147</v>
      </c>
      <c r="AG114" s="22">
        <f>'Activity data'!AG73*UDSOEF*NtoN2O*kgtoGg</f>
        <v>0.64591806753487546</v>
      </c>
      <c r="AH114" s="22">
        <f>'Activity data'!AH73*UDSOEF*NtoN2O*kgtoGg</f>
        <v>0.64726568835576093</v>
      </c>
      <c r="AI114" s="22">
        <f>'Activity data'!AI73*UDSOEF*NtoN2O*kgtoGg</f>
        <v>0.64786468268364883</v>
      </c>
      <c r="AJ114" s="22">
        <f>'Activity data'!AJ73*UDSOEF*NtoN2O*kgtoGg</f>
        <v>0.64929273602546245</v>
      </c>
      <c r="AK114" s="22">
        <f>'Activity data'!AK73*UDSOEF*NtoN2O*kgtoGg</f>
        <v>0.65150874187394237</v>
      </c>
      <c r="AL114" s="22">
        <f>'Activity data'!AL73*UDSOEF*NtoN2O*kgtoGg</f>
        <v>0.68266842287706597</v>
      </c>
      <c r="AM114" s="22">
        <f>'Activity data'!AM73*UDSOEF*NtoN2O*kgtoGg</f>
        <v>0.67456677750299743</v>
      </c>
      <c r="AN114" s="22">
        <f>'Activity data'!AN73*UDSOEF*NtoN2O*kgtoGg</f>
        <v>0.66719700368743895</v>
      </c>
      <c r="AO114" s="22">
        <f>'Activity data'!AO73*UDSOEF*NtoN2O*kgtoGg</f>
        <v>0.66020419737304836</v>
      </c>
      <c r="AP114" s="22">
        <f>'Activity data'!AP73*UDSOEF*NtoN2O*kgtoGg</f>
        <v>0.65382535791192675</v>
      </c>
      <c r="AQ114" s="22">
        <f>'Activity data'!AQ73*UDSOEF*NtoN2O*kgtoGg</f>
        <v>0.6475275625930943</v>
      </c>
      <c r="AR114" s="22">
        <f>'Activity data'!AR73*UDSOEF*NtoN2O*kgtoGg</f>
        <v>0.63838722598162501</v>
      </c>
      <c r="AS114" s="22">
        <f>'Activity data'!AS73*UDSOEF*NtoN2O*kgtoGg</f>
        <v>0.62972724580534944</v>
      </c>
      <c r="AT114" s="22">
        <f>'Activity data'!AT73*UDSOEF*NtoN2O*kgtoGg</f>
        <v>0.62106983753718747</v>
      </c>
      <c r="AU114" s="22">
        <f>'Activity data'!AU73*UDSOEF*NtoN2O*kgtoGg</f>
        <v>0.61253896098937022</v>
      </c>
      <c r="AV114" s="22">
        <f>'Activity data'!AV73*UDSOEF*NtoN2O*kgtoGg</f>
        <v>0.60408487732106531</v>
      </c>
      <c r="AW114" s="22">
        <f>'Activity data'!AW73*UDSOEF*NtoN2O*kgtoGg</f>
        <v>0.5929823050409484</v>
      </c>
      <c r="AX114" s="22">
        <f>'Activity data'!AX73*UDSOEF*NtoN2O*kgtoGg</f>
        <v>0.58268993548841164</v>
      </c>
      <c r="AY114" s="22">
        <f>'Activity data'!AY73*UDSOEF*NtoN2O*kgtoGg</f>
        <v>0.57183537677718066</v>
      </c>
      <c r="AZ114" s="22">
        <f>'Activity data'!AZ73*UDSOEF*NtoN2O*kgtoGg</f>
        <v>0.56075375066474187</v>
      </c>
      <c r="BA114" s="22">
        <f>'Activity data'!BA73*UDSOEF*NtoN2O*kgtoGg</f>
        <v>0.5493893170097125</v>
      </c>
      <c r="BB114" s="22">
        <f>'Activity data'!BB73*UDSOEF*NtoN2O*kgtoGg</f>
        <v>0.53682252508461825</v>
      </c>
      <c r="BC114" s="22">
        <f>'Activity data'!BC73*UDSOEF*NtoN2O*kgtoGg</f>
        <v>0.5242247713562882</v>
      </c>
      <c r="BD114" s="22">
        <f>'Activity data'!BD73*UDSOEF*NtoN2O*kgtoGg</f>
        <v>0.5118903442171312</v>
      </c>
      <c r="BE114" s="22">
        <f>'Activity data'!BE73*UDSOEF*NtoN2O*kgtoGg</f>
        <v>0.49951512205316528</v>
      </c>
      <c r="BF114" s="22">
        <f>'Activity data'!BF73*UDSOEF*NtoN2O*kgtoGg</f>
        <v>0.4868806020803324</v>
      </c>
      <c r="BG114" s="22">
        <f>'Activity data'!BG73*UDSOEF*NtoN2O*kgtoGg</f>
        <v>0.47308930637781726</v>
      </c>
      <c r="BH114" s="22">
        <f>'Activity data'!BH73*UDSOEF*NtoN2O*kgtoGg</f>
        <v>0.45923443371222278</v>
      </c>
      <c r="BI114" s="22">
        <f>'Activity data'!BI73*UDSOEF*NtoN2O*kgtoGg</f>
        <v>0.44536725436985275</v>
      </c>
      <c r="BJ114" s="22">
        <f>'Activity data'!BJ73*UDSOEF*NtoN2O*kgtoGg</f>
        <v>0.4314195647356312</v>
      </c>
      <c r="BK114" s="22">
        <f>'Activity data'!BK73*UDSOEF*NtoN2O*kgtoGg</f>
        <v>0.41717686323287062</v>
      </c>
      <c r="BL114" s="22">
        <f>'Activity data'!BL73*UDSOEF*NtoN2O*kgtoGg</f>
        <v>0.40168305877905619</v>
      </c>
      <c r="BM114" s="22">
        <f>'Activity data'!BM73*UDSOEF*NtoN2O*kgtoGg</f>
        <v>0.38606210851570777</v>
      </c>
      <c r="BN114" s="22">
        <f>'Activity data'!BN73*UDSOEF*NtoN2O*kgtoGg</f>
        <v>0.37076028376494863</v>
      </c>
      <c r="BO114" s="22">
        <f>'Activity data'!BO73*UDSOEF*NtoN2O*kgtoGg</f>
        <v>0.35526748350994874</v>
      </c>
      <c r="BP114" s="22">
        <f>'Activity data'!BP73*UDSOEF*NtoN2O*kgtoGg</f>
        <v>0.33957781330358466</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0.71702150725998992</v>
      </c>
      <c r="AE115" s="22">
        <f>'Activity data'!AE74*UDSOEF*NtoN2O*kgtoGg</f>
        <v>0.71890192899887073</v>
      </c>
      <c r="AF115" s="22">
        <f>'Activity data'!AF74*UDSOEF*NtoN2O*kgtoGg</f>
        <v>0.72140615827378685</v>
      </c>
      <c r="AG115" s="22">
        <f>'Activity data'!AG74*UDSOEF*NtoN2O*kgtoGg</f>
        <v>0.72449323766985785</v>
      </c>
      <c r="AH115" s="22">
        <f>'Activity data'!AH74*UDSOEF*NtoN2O*kgtoGg</f>
        <v>0.72815444962920461</v>
      </c>
      <c r="AI115" s="22">
        <f>'Activity data'!AI74*UDSOEF*NtoN2O*kgtoGg</f>
        <v>0.73242122659663356</v>
      </c>
      <c r="AJ115" s="22">
        <f>'Activity data'!AJ74*UDSOEF*NtoN2O*kgtoGg</f>
        <v>0.73696064610372058</v>
      </c>
      <c r="AK115" s="22">
        <f>'Activity data'!AK74*UDSOEF*NtoN2O*kgtoGg</f>
        <v>0.74178949424199392</v>
      </c>
      <c r="AL115" s="22">
        <f>'Activity data'!AL74*UDSOEF*NtoN2O*kgtoGg</f>
        <v>0.74623862536209828</v>
      </c>
      <c r="AM115" s="22">
        <f>'Activity data'!AM74*UDSOEF*NtoN2O*kgtoGg</f>
        <v>0.74830952671060724</v>
      </c>
      <c r="AN115" s="22">
        <f>'Activity data'!AN74*UDSOEF*NtoN2O*kgtoGg</f>
        <v>0.75058039760792761</v>
      </c>
      <c r="AO115" s="22">
        <f>'Activity data'!AO74*UDSOEF*NtoN2O*kgtoGg</f>
        <v>0.75306931790265719</v>
      </c>
      <c r="AP115" s="22">
        <f>'Activity data'!AP74*UDSOEF*NtoN2O*kgtoGg</f>
        <v>0.75574377677087223</v>
      </c>
      <c r="AQ115" s="22">
        <f>'Activity data'!AQ74*UDSOEF*NtoN2O*kgtoGg</f>
        <v>0.75860425265756204</v>
      </c>
      <c r="AR115" s="22">
        <f>'Activity data'!AR74*UDSOEF*NtoN2O*kgtoGg</f>
        <v>0.7604176856240884</v>
      </c>
      <c r="AS115" s="22">
        <f>'Activity data'!AS74*UDSOEF*NtoN2O*kgtoGg</f>
        <v>0.76239509249472459</v>
      </c>
      <c r="AT115" s="22">
        <f>'Activity data'!AT74*UDSOEF*NtoN2O*kgtoGg</f>
        <v>0.76451456364673021</v>
      </c>
      <c r="AU115" s="22">
        <f>'Activity data'!AU74*UDSOEF*NtoN2O*kgtoGg</f>
        <v>0.76678905596474911</v>
      </c>
      <c r="AV115" s="22">
        <f>'Activity data'!AV74*UDSOEF*NtoN2O*kgtoGg</f>
        <v>0.76920005550037507</v>
      </c>
      <c r="AW115" s="22">
        <f>'Activity data'!AW74*UDSOEF*NtoN2O*kgtoGg</f>
        <v>0.77078901234984531</v>
      </c>
      <c r="AX115" s="22">
        <f>'Activity data'!AX74*UDSOEF*NtoN2O*kgtoGg</f>
        <v>0.77248488701049622</v>
      </c>
      <c r="AY115" s="22">
        <f>'Activity data'!AY74*UDSOEF*NtoN2O*kgtoGg</f>
        <v>0.77430671158586728</v>
      </c>
      <c r="AZ115" s="22">
        <f>'Activity data'!AZ74*UDSOEF*NtoN2O*kgtoGg</f>
        <v>0.77626392108135822</v>
      </c>
      <c r="BA115" s="22">
        <f>'Activity data'!BA74*UDSOEF*NtoN2O*kgtoGg</f>
        <v>0.77832987398875875</v>
      </c>
      <c r="BB115" s="22">
        <f>'Activity data'!BB74*UDSOEF*NtoN2O*kgtoGg</f>
        <v>0.77957983950803533</v>
      </c>
      <c r="BC115" s="22">
        <f>'Activity data'!BC74*UDSOEF*NtoN2O*kgtoGg</f>
        <v>0.78092373165345086</v>
      </c>
      <c r="BD115" s="22">
        <f>'Activity data'!BD74*UDSOEF*NtoN2O*kgtoGg</f>
        <v>0.78237188707194527</v>
      </c>
      <c r="BE115" s="22">
        <f>'Activity data'!BE74*UDSOEF*NtoN2O*kgtoGg</f>
        <v>0.78390631401539967</v>
      </c>
      <c r="BF115" s="22">
        <f>'Activity data'!BF74*UDSOEF*NtoN2O*kgtoGg</f>
        <v>0.78553028217935572</v>
      </c>
      <c r="BG115" s="22">
        <f>'Activity data'!BG74*UDSOEF*NtoN2O*kgtoGg</f>
        <v>0.78640391195503023</v>
      </c>
      <c r="BH115" s="22">
        <f>'Activity data'!BH74*UDSOEF*NtoN2O*kgtoGg</f>
        <v>0.78735449047497241</v>
      </c>
      <c r="BI115" s="22">
        <f>'Activity data'!BI74*UDSOEF*NtoN2O*kgtoGg</f>
        <v>0.78838884717754909</v>
      </c>
      <c r="BJ115" s="22">
        <f>'Activity data'!BJ74*UDSOEF*NtoN2O*kgtoGg</f>
        <v>0.78949537923569812</v>
      </c>
      <c r="BK115" s="22">
        <f>'Activity data'!BK74*UDSOEF*NtoN2O*kgtoGg</f>
        <v>0.79070068353619116</v>
      </c>
      <c r="BL115" s="22">
        <f>'Activity data'!BL74*UDSOEF*NtoN2O*kgtoGg</f>
        <v>0.79111474615334099</v>
      </c>
      <c r="BM115" s="22">
        <f>'Activity data'!BM74*UDSOEF*NtoN2O*kgtoGg</f>
        <v>0.79161692065993072</v>
      </c>
      <c r="BN115" s="22">
        <f>'Activity data'!BN74*UDSOEF*NtoN2O*kgtoGg</f>
        <v>0.79217939972409857</v>
      </c>
      <c r="BO115" s="22">
        <f>'Activity data'!BO74*UDSOEF*NtoN2O*kgtoGg</f>
        <v>0.79280624667039312</v>
      </c>
      <c r="BP115" s="22">
        <f>'Activity data'!BP74*UDSOEF*NtoN2O*kgtoGg</f>
        <v>0.79351771188279929</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1.1866560299272755</v>
      </c>
      <c r="AE116" s="22">
        <f>'Activity data'!AE75*UDSOEF*NtoN2O*kgtoGg</f>
        <v>1.1897680897088243</v>
      </c>
      <c r="AF116" s="22">
        <f>'Activity data'!AF75*UDSOEF*NtoN2O*kgtoGg</f>
        <v>1.1939125382913434</v>
      </c>
      <c r="AG116" s="22">
        <f>'Activity data'!AG75*UDSOEF*NtoN2O*kgtoGg</f>
        <v>1.1990215919851592</v>
      </c>
      <c r="AH116" s="22">
        <f>'Activity data'!AH75*UDSOEF*NtoN2O*kgtoGg</f>
        <v>1.2050808234090578</v>
      </c>
      <c r="AI116" s="22">
        <f>'Activity data'!AI75*UDSOEF*NtoN2O*kgtoGg</f>
        <v>1.212142252620718</v>
      </c>
      <c r="AJ116" s="22">
        <f>'Activity data'!AJ75*UDSOEF*NtoN2O*kgtoGg</f>
        <v>1.2196548996974268</v>
      </c>
      <c r="AK116" s="22">
        <f>'Activity data'!AK75*UDSOEF*NtoN2O*kgtoGg</f>
        <v>1.2276465452796945</v>
      </c>
      <c r="AL116" s="22">
        <f>'Activity data'!AL75*UDSOEF*NtoN2O*kgtoGg</f>
        <v>1.2350097669099418</v>
      </c>
      <c r="AM116" s="22">
        <f>'Activity data'!AM75*UDSOEF*NtoN2O*kgtoGg</f>
        <v>1.2384370665762838</v>
      </c>
      <c r="AN116" s="22">
        <f>'Activity data'!AN75*UDSOEF*NtoN2O*kgtoGg</f>
        <v>1.2421953117840034</v>
      </c>
      <c r="AO116" s="22">
        <f>'Activity data'!AO75*UDSOEF*NtoN2O*kgtoGg</f>
        <v>1.2463144243152793</v>
      </c>
      <c r="AP116" s="22">
        <f>'Activity data'!AP75*UDSOEF*NtoN2O*kgtoGg</f>
        <v>1.2507405994168994</v>
      </c>
      <c r="AQ116" s="22">
        <f>'Activity data'!AQ75*UDSOEF*NtoN2O*kgtoGg</f>
        <v>1.2554746289056009</v>
      </c>
      <c r="AR116" s="22">
        <f>'Activity data'!AR75*UDSOEF*NtoN2O*kgtoGg</f>
        <v>1.2584758236296207</v>
      </c>
      <c r="AS116" s="22">
        <f>'Activity data'!AS75*UDSOEF*NtoN2O*kgtoGg</f>
        <v>1.2617483918342027</v>
      </c>
      <c r="AT116" s="22">
        <f>'Activity data'!AT75*UDSOEF*NtoN2O*kgtoGg</f>
        <v>1.2652560735387515</v>
      </c>
      <c r="AU116" s="22">
        <f>'Activity data'!AU75*UDSOEF*NtoN2O*kgtoGg</f>
        <v>1.2690203121241663</v>
      </c>
      <c r="AV116" s="22">
        <f>'Activity data'!AV75*UDSOEF*NtoN2O*kgtoGg</f>
        <v>1.2730104673819007</v>
      </c>
      <c r="AW116" s="22">
        <f>'Activity data'!AW75*UDSOEF*NtoN2O*kgtoGg</f>
        <v>1.2756401586918926</v>
      </c>
      <c r="AX116" s="22">
        <f>'Activity data'!AX75*UDSOEF*NtoN2O*kgtoGg</f>
        <v>1.2784467968076056</v>
      </c>
      <c r="AY116" s="22">
        <f>'Activity data'!AY75*UDSOEF*NtoN2O*kgtoGg</f>
        <v>1.281461879473808</v>
      </c>
      <c r="AZ116" s="22">
        <f>'Activity data'!AZ75*UDSOEF*NtoN2O*kgtoGg</f>
        <v>1.2847010214327854</v>
      </c>
      <c r="BA116" s="22">
        <f>'Activity data'!BA75*UDSOEF*NtoN2O*kgtoGg</f>
        <v>1.2881201315296094</v>
      </c>
      <c r="BB116" s="22">
        <f>'Activity data'!BB75*UDSOEF*NtoN2O*kgtoGg</f>
        <v>1.2901887990739331</v>
      </c>
      <c r="BC116" s="22">
        <f>'Activity data'!BC75*UDSOEF*NtoN2O*kgtoGg</f>
        <v>1.2924129132766204</v>
      </c>
      <c r="BD116" s="22">
        <f>'Activity data'!BD75*UDSOEF*NtoN2O*kgtoGg</f>
        <v>1.2948095810783928</v>
      </c>
      <c r="BE116" s="22">
        <f>'Activity data'!BE75*UDSOEF*NtoN2O*kgtoGg</f>
        <v>1.2973490265015724</v>
      </c>
      <c r="BF116" s="22">
        <f>'Activity data'!BF75*UDSOEF*NtoN2O*kgtoGg</f>
        <v>1.300036660825866</v>
      </c>
      <c r="BG116" s="22">
        <f>'Activity data'!BG75*UDSOEF*NtoN2O*kgtoGg</f>
        <v>1.3014825003588946</v>
      </c>
      <c r="BH116" s="22">
        <f>'Activity data'!BH75*UDSOEF*NtoN2O*kgtoGg</f>
        <v>1.3030556885006552</v>
      </c>
      <c r="BI116" s="22">
        <f>'Activity data'!BI75*UDSOEF*NtoN2O*kgtoGg</f>
        <v>1.3047675278329209</v>
      </c>
      <c r="BJ116" s="22">
        <f>'Activity data'!BJ75*UDSOEF*NtoN2O*kgtoGg</f>
        <v>1.3065988159125885</v>
      </c>
      <c r="BK116" s="22">
        <f>'Activity data'!BK75*UDSOEF*NtoN2O*kgtoGg</f>
        <v>1.3085935700470119</v>
      </c>
      <c r="BL116" s="22">
        <f>'Activity data'!BL75*UDSOEF*NtoN2O*kgtoGg</f>
        <v>1.3092788352676969</v>
      </c>
      <c r="BM116" s="22">
        <f>'Activity data'!BM75*UDSOEF*NtoN2O*kgtoGg</f>
        <v>1.3101099238756209</v>
      </c>
      <c r="BN116" s="22">
        <f>'Activity data'!BN75*UDSOEF*NtoN2O*kgtoGg</f>
        <v>1.3110408153013933</v>
      </c>
      <c r="BO116" s="22">
        <f>'Activity data'!BO75*UDSOEF*NtoN2O*kgtoGg</f>
        <v>1.3120782342646045</v>
      </c>
      <c r="BP116" s="22">
        <f>'Activity data'!BP75*UDSOEF*NtoN2O*kgtoGg</f>
        <v>1.3132556947394121</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0.1918541199226261</v>
      </c>
      <c r="AE117" s="22">
        <f>'Activity data'!AE76*UDSOEF*NtoN2O*kgtoGg</f>
        <v>0.19313520495691355</v>
      </c>
      <c r="AF117" s="22">
        <f>'Activity data'!AF76*UDSOEF*NtoN2O*kgtoGg</f>
        <v>0.19360148548841827</v>
      </c>
      <c r="AG117" s="22">
        <f>'Activity data'!AG76*UDSOEF*NtoN2O*kgtoGg</f>
        <v>0.19323375256011111</v>
      </c>
      <c r="AH117" s="22">
        <f>'Activity data'!AH76*UDSOEF*NtoN2O*kgtoGg</f>
        <v>0.19220150936144875</v>
      </c>
      <c r="AI117" s="22">
        <f>'Activity data'!AI76*UDSOEF*NtoN2O*kgtoGg</f>
        <v>0.19163811334115305</v>
      </c>
      <c r="AJ117" s="22">
        <f>'Activity data'!AJ76*UDSOEF*NtoN2O*kgtoGg</f>
        <v>0.19086142278961771</v>
      </c>
      <c r="AK117" s="22">
        <f>'Activity data'!AK76*UDSOEF*NtoN2O*kgtoGg</f>
        <v>0.18988628028431365</v>
      </c>
      <c r="AL117" s="22">
        <f>'Activity data'!AL76*UDSOEF*NtoN2O*kgtoGg</f>
        <v>0.17858890698455326</v>
      </c>
      <c r="AM117" s="22">
        <f>'Activity data'!AM76*UDSOEF*NtoN2O*kgtoGg</f>
        <v>0.17983741534982561</v>
      </c>
      <c r="AN117" s="22">
        <f>'Activity data'!AN76*UDSOEF*NtoN2O*kgtoGg</f>
        <v>0.18094044686949218</v>
      </c>
      <c r="AO117" s="22">
        <f>'Activity data'!AO76*UDSOEF*NtoN2O*kgtoGg</f>
        <v>0.1820236933922382</v>
      </c>
      <c r="AP117" s="22">
        <f>'Activity data'!AP76*UDSOEF*NtoN2O*kgtoGg</f>
        <v>0.18298056599709384</v>
      </c>
      <c r="AQ117" s="22">
        <f>'Activity data'!AQ76*UDSOEF*NtoN2O*kgtoGg</f>
        <v>0.18399897006739513</v>
      </c>
      <c r="AR117" s="22">
        <f>'Activity data'!AR76*UDSOEF*NtoN2O*kgtoGg</f>
        <v>0.18563384190022786</v>
      </c>
      <c r="AS117" s="22">
        <f>'Activity data'!AS76*UDSOEF*NtoN2O*kgtoGg</f>
        <v>0.18719581944893715</v>
      </c>
      <c r="AT117" s="22">
        <f>'Activity data'!AT76*UDSOEF*NtoN2O*kgtoGg</f>
        <v>0.18885003394212738</v>
      </c>
      <c r="AU117" s="22">
        <f>'Activity data'!AU76*UDSOEF*NtoN2O*kgtoGg</f>
        <v>0.19055304265794226</v>
      </c>
      <c r="AV117" s="22">
        <f>'Activity data'!AV76*UDSOEF*NtoN2O*kgtoGg</f>
        <v>0.19231354225356356</v>
      </c>
      <c r="AW117" s="22">
        <f>'Activity data'!AW76*UDSOEF*NtoN2O*kgtoGg</f>
        <v>0.19480384520129582</v>
      </c>
      <c r="AX117" s="22">
        <f>'Activity data'!AX76*UDSOEF*NtoN2O*kgtoGg</f>
        <v>0.19707414500157464</v>
      </c>
      <c r="AY117" s="22">
        <f>'Activity data'!AY76*UDSOEF*NtoN2O*kgtoGg</f>
        <v>0.19967203544985229</v>
      </c>
      <c r="AZ117" s="22">
        <f>'Activity data'!AZ76*UDSOEF*NtoN2O*kgtoGg</f>
        <v>0.2024717526080205</v>
      </c>
      <c r="BA117" s="22">
        <f>'Activity data'!BA76*UDSOEF*NtoN2O*kgtoGg</f>
        <v>0.20548758948331461</v>
      </c>
      <c r="BB117" s="22">
        <f>'Activity data'!BB76*UDSOEF*NtoN2O*kgtoGg</f>
        <v>0.20874329245591228</v>
      </c>
      <c r="BC117" s="22">
        <f>'Activity data'!BC76*UDSOEF*NtoN2O*kgtoGg</f>
        <v>0.21212765642942372</v>
      </c>
      <c r="BD117" s="22">
        <f>'Activity data'!BD76*UDSOEF*NtoN2O*kgtoGg</f>
        <v>0.2155198115541723</v>
      </c>
      <c r="BE117" s="22">
        <f>'Activity data'!BE76*UDSOEF*NtoN2O*kgtoGg</f>
        <v>0.21903978993660184</v>
      </c>
      <c r="BF117" s="22">
        <f>'Activity data'!BF76*UDSOEF*NtoN2O*kgtoGg</f>
        <v>0.22278465514170634</v>
      </c>
      <c r="BG117" s="22">
        <f>'Activity data'!BG76*UDSOEF*NtoN2O*kgtoGg</f>
        <v>0.22684701450621397</v>
      </c>
      <c r="BH117" s="22">
        <f>'Activity data'!BH76*UDSOEF*NtoN2O*kgtoGg</f>
        <v>0.23106959460298848</v>
      </c>
      <c r="BI117" s="22">
        <f>'Activity data'!BI76*UDSOEF*NtoN2O*kgtoGg</f>
        <v>0.23543361078595332</v>
      </c>
      <c r="BJ117" s="22">
        <f>'Activity data'!BJ76*UDSOEF*NtoN2O*kgtoGg</f>
        <v>0.23996730057142884</v>
      </c>
      <c r="BK117" s="22">
        <f>'Activity data'!BK76*UDSOEF*NtoN2O*kgtoGg</f>
        <v>0.24478167119387653</v>
      </c>
      <c r="BL117" s="22">
        <f>'Activity data'!BL76*UDSOEF*NtoN2O*kgtoGg</f>
        <v>0.25003288068027618</v>
      </c>
      <c r="BM117" s="22">
        <f>'Activity data'!BM76*UDSOEF*NtoN2O*kgtoGg</f>
        <v>0.25551708479102475</v>
      </c>
      <c r="BN117" s="22">
        <f>'Activity data'!BN76*UDSOEF*NtoN2O*kgtoGg</f>
        <v>0.26101425273061191</v>
      </c>
      <c r="BO117" s="22">
        <f>'Activity data'!BO76*UDSOEF*NtoN2O*kgtoGg</f>
        <v>0.26677144063846581</v>
      </c>
      <c r="BP117" s="22">
        <f>'Activity data'!BP76*UDSOEF*NtoN2O*kgtoGg</f>
        <v>0.27280404733934493</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data'!H87*(1/Constants!$H$117))*ttokg*FSOMEF*NtoN2O*kgtoGg,"NO")</f>
        <v>NO</v>
      </c>
      <c r="I123" s="22" t="str">
        <f>IFERROR(('Activity data'!I87*(1/Constants!$H$117))*ttokg*FSOMEF*NtoN2O*kgtoGg,"NO")</f>
        <v>NO</v>
      </c>
      <c r="J123" s="22" t="str">
        <f>IFERROR(('Activity data'!J87*(1/Constants!$H$117))*ttokg*FSOMEF*NtoN2O*kgtoGg,"NO")</f>
        <v>NO</v>
      </c>
      <c r="K123" s="22" t="str">
        <f>IFERROR(('Activity data'!K87*(1/Constants!$H$117))*ttokg*FSOMEF*NtoN2O*kgtoGg,"NO")</f>
        <v>NO</v>
      </c>
      <c r="L123" s="22" t="str">
        <f>IFERROR(('Activity data'!L87*(1/Constants!$H$117))*ttokg*FSOMEF*NtoN2O*kgtoGg,"NO")</f>
        <v>NO</v>
      </c>
      <c r="M123" s="22" t="str">
        <f>IFERROR(('Activity data'!M87*(1/Constants!$H$117))*ttokg*FSOMEF*NtoN2O*kgtoGg,"NO")</f>
        <v>NO</v>
      </c>
      <c r="N123" s="22" t="str">
        <f>IFERROR(('Activity data'!N87*(1/Constants!$H$117))*ttokg*FSOMEF*NtoN2O*kgtoGg,"NO")</f>
        <v>NO</v>
      </c>
      <c r="O123" s="22" t="str">
        <f>IFERROR(('Activity data'!O87*(1/Constants!$H$117))*ttokg*FSOMEF*NtoN2O*kgtoGg,"NO")</f>
        <v>NO</v>
      </c>
      <c r="P123" s="22" t="str">
        <f>IFERROR(('Activity data'!P87*(1/Constants!$H$117))*ttokg*FSOMEF*NtoN2O*kgtoGg,"NO")</f>
        <v>NO</v>
      </c>
      <c r="Q123" s="22" t="str">
        <f>IFERROR(('Activity data'!Q87*(1/Constants!$H$117))*ttokg*FSOMEF*NtoN2O*kgtoGg,"NO")</f>
        <v>NO</v>
      </c>
      <c r="R123" s="22" t="str">
        <f>IFERROR(('Activity data'!R87*(1/Constants!$H$117))*ttokg*FSOMEF*NtoN2O*kgtoGg,"NO")</f>
        <v>NO</v>
      </c>
      <c r="S123" s="22" t="str">
        <f>IFERROR(('Activity data'!S87*(1/Constants!$H$117))*ttokg*FSOMEF*NtoN2O*kgtoGg,"NO")</f>
        <v>NO</v>
      </c>
      <c r="T123" s="22" t="str">
        <f>IFERROR(('Activity data'!T87*(1/Constants!$H$117))*ttokg*FSOMEF*NtoN2O*kgtoGg,"NO")</f>
        <v>NO</v>
      </c>
      <c r="U123" s="22" t="str">
        <f>IFERROR(('Activity data'!U87*(1/Constants!$H$117))*ttokg*FSOMEF*NtoN2O*kgtoGg,"NO")</f>
        <v>NO</v>
      </c>
      <c r="V123" s="22" t="str">
        <f>IFERROR(('Activity data'!V87*(1/Constants!$H$117))*ttokg*FSOMEF*NtoN2O*kgtoGg,"NO")</f>
        <v>NO</v>
      </c>
      <c r="W123" s="22" t="str">
        <f>IFERROR(('Activity data'!W87*(1/Constants!$H$117))*ttokg*FSOMEF*NtoN2O*kgtoGg,"NO")</f>
        <v>NO</v>
      </c>
      <c r="X123" s="22" t="str">
        <f>IFERROR(('Activity data'!X87*(1/Constants!$H$117))*ttokg*FSOMEF*NtoN2O*kgtoGg,"NO")</f>
        <v>NO</v>
      </c>
      <c r="Y123" s="22" t="str">
        <f>IFERROR(('Activity data'!Y87*(1/Constants!$H$117))*ttokg*FSOMEF*NtoN2O*kgtoGg,"NO")</f>
        <v>NO</v>
      </c>
      <c r="Z123" s="22" t="str">
        <f>IFERROR(('Activity data'!Z87*(1/Constants!$H$117))*ttokg*FSOMEF*NtoN2O*kgtoGg,"NO")</f>
        <v>NO</v>
      </c>
      <c r="AA123" s="22" t="str">
        <f>IFERROR(('Activity data'!AA87*(1/Constants!$H$117))*ttokg*FSOMEF*NtoN2O*kgtoGg,"NO")</f>
        <v>NO</v>
      </c>
      <c r="AB123" s="22" t="str">
        <f>IFERROR(('Activity data'!AB87*(1/Constants!$H$117))*ttokg*FSOMEF*NtoN2O*kgtoGg,"NO")</f>
        <v>NO</v>
      </c>
      <c r="AC123" s="22" t="str">
        <f>IFERROR(('Activity data'!AC87*(1/Constants!$H$117))*ttokg*FSOMEF*NtoN2O*kgtoGg,"NO")</f>
        <v>NO</v>
      </c>
      <c r="AD123" s="22" t="str">
        <f>IFERROR(('Activity data'!AD87*(1/Constants!$H$117))*ttokg*FSOMEF*NtoN2O*kgtoGg,"NO")</f>
        <v>NO</v>
      </c>
      <c r="AE123" s="22" t="str">
        <f>IFERROR(('Activity data'!AE87*(1/Constants!$H$117))*ttokg*FSOMEF*NtoN2O*kgtoGg,"NO")</f>
        <v>NO</v>
      </c>
      <c r="AF123" s="22" t="str">
        <f>IFERROR(('Activity data'!AF87*(1/Constants!$H$117))*ttokg*FSOMEF*NtoN2O*kgtoGg,"NO")</f>
        <v>NO</v>
      </c>
      <c r="AG123" s="22" t="str">
        <f>IFERROR(('Activity data'!AG87*(1/Constants!$H$117))*ttokg*FSOMEF*NtoN2O*kgtoGg,"NO")</f>
        <v>NO</v>
      </c>
      <c r="AH123" s="22" t="str">
        <f>IFERROR(('Activity data'!AH87*(1/Constants!$H$117))*ttokg*FSOMEF*NtoN2O*kgtoGg,"NO")</f>
        <v>NO</v>
      </c>
      <c r="AI123" s="22" t="str">
        <f>IFERROR(('Activity data'!AI87*(1/Constants!$H$117))*ttokg*FSOMEF*NtoN2O*kgtoGg,"NO")</f>
        <v>NO</v>
      </c>
      <c r="AJ123" s="22" t="str">
        <f>IFERROR(('Activity data'!AJ87*(1/Constants!$H$117))*ttokg*FSOMEF*NtoN2O*kgtoGg,"NO")</f>
        <v>NO</v>
      </c>
      <c r="AK123" s="22" t="str">
        <f>IFERROR(('Activity data'!AK87*(1/Constants!$H$117))*ttokg*FSOMEF*NtoN2O*kgtoGg,"NO")</f>
        <v>NO</v>
      </c>
      <c r="AL123" s="22" t="str">
        <f>IFERROR(('Activity data'!AL87*(1/Constants!$H$117))*ttokg*FSOMEF*NtoN2O*kgtoGg,"NO")</f>
        <v>NO</v>
      </c>
      <c r="AM123" s="22" t="str">
        <f>IFERROR(('Activity data'!AM87*(1/Constants!$H$117))*ttokg*FSOMEF*NtoN2O*kgtoGg,"NO")</f>
        <v>NO</v>
      </c>
      <c r="AN123" s="22" t="str">
        <f>IFERROR(('Activity data'!AN87*(1/Constants!$H$117))*ttokg*FSOMEF*NtoN2O*kgtoGg,"NO")</f>
        <v>NO</v>
      </c>
      <c r="AO123" s="22" t="str">
        <f>IFERROR(('Activity data'!AO87*(1/Constants!$H$117))*ttokg*FSOMEF*NtoN2O*kgtoGg,"NO")</f>
        <v>NO</v>
      </c>
      <c r="AP123" s="22" t="str">
        <f>IFERROR(('Activity data'!AP87*(1/Constants!$H$117))*ttokg*FSOMEF*NtoN2O*kgtoGg,"NO")</f>
        <v>NO</v>
      </c>
      <c r="AQ123" s="22" t="str">
        <f>IFERROR(('Activity data'!AQ87*(1/Constants!$H$117))*ttokg*FSOMEF*NtoN2O*kgtoGg,"NO")</f>
        <v>NO</v>
      </c>
      <c r="AR123" s="22" t="str">
        <f>IFERROR(('Activity data'!AR87*(1/Constants!$H$117))*ttokg*FSOMEF*NtoN2O*kgtoGg,"NO")</f>
        <v>NO</v>
      </c>
      <c r="AS123" s="22" t="str">
        <f>IFERROR(('Activity data'!AS87*(1/Constants!$H$117))*ttokg*FSOMEF*NtoN2O*kgtoGg,"NO")</f>
        <v>NO</v>
      </c>
      <c r="AT123" s="22" t="str">
        <f>IFERROR(('Activity data'!AT87*(1/Constants!$H$117))*ttokg*FSOMEF*NtoN2O*kgtoGg,"NO")</f>
        <v>NO</v>
      </c>
      <c r="AU123" s="22" t="str">
        <f>IFERROR(('Activity data'!AU87*(1/Constants!$H$117))*ttokg*FSOMEF*NtoN2O*kgtoGg,"NO")</f>
        <v>NO</v>
      </c>
      <c r="AV123" s="22" t="str">
        <f>IFERROR(('Activity data'!AV87*(1/Constants!$H$117))*ttokg*FSOMEF*NtoN2O*kgtoGg,"NO")</f>
        <v>NO</v>
      </c>
      <c r="AW123" s="22" t="str">
        <f>IFERROR(('Activity data'!AW87*(1/Constants!$H$117))*ttokg*FSOMEF*NtoN2O*kgtoGg,"NO")</f>
        <v>NO</v>
      </c>
      <c r="AX123" s="22" t="str">
        <f>IFERROR(('Activity data'!AX87*(1/Constants!$H$117))*ttokg*FSOMEF*NtoN2O*kgtoGg,"NO")</f>
        <v>NO</v>
      </c>
      <c r="AY123" s="22" t="str">
        <f>IFERROR(('Activity data'!AY87*(1/Constants!$H$117))*ttokg*FSOMEF*NtoN2O*kgtoGg,"NO")</f>
        <v>NO</v>
      </c>
      <c r="AZ123" s="22" t="str">
        <f>IFERROR(('Activity data'!AZ87*(1/Constants!$H$117))*ttokg*FSOMEF*NtoN2O*kgtoGg,"NO")</f>
        <v>NO</v>
      </c>
      <c r="BA123" s="22" t="str">
        <f>IFERROR(('Activity data'!BA87*(1/Constants!$H$117))*ttokg*FSOMEF*NtoN2O*kgtoGg,"NO")</f>
        <v>NO</v>
      </c>
      <c r="BB123" s="22" t="str">
        <f>IFERROR(('Activity data'!BB87*(1/Constants!$H$117))*ttokg*FSOMEF*NtoN2O*kgtoGg,"NO")</f>
        <v>NO</v>
      </c>
      <c r="BC123" s="22" t="str">
        <f>IFERROR(('Activity data'!BC87*(1/Constants!$H$117))*ttokg*FSOMEF*NtoN2O*kgtoGg,"NO")</f>
        <v>NO</v>
      </c>
      <c r="BD123" s="22" t="str">
        <f>IFERROR(('Activity data'!BD87*(1/Constants!$H$117))*ttokg*FSOMEF*NtoN2O*kgtoGg,"NO")</f>
        <v>NO</v>
      </c>
      <c r="BE123" s="22" t="str">
        <f>IFERROR(('Activity data'!BE87*(1/Constants!$H$117))*ttokg*FSOMEF*NtoN2O*kgtoGg,"NO")</f>
        <v>NO</v>
      </c>
      <c r="BF123" s="22" t="str">
        <f>IFERROR(('Activity data'!BF87*(1/Constants!$H$117))*ttokg*FSOMEF*NtoN2O*kgtoGg,"NO")</f>
        <v>NO</v>
      </c>
      <c r="BG123" s="22" t="str">
        <f>IFERROR(('Activity data'!BG87*(1/Constants!$H$117))*ttokg*FSOMEF*NtoN2O*kgtoGg,"NO")</f>
        <v>NO</v>
      </c>
      <c r="BH123" s="22" t="str">
        <f>IFERROR(('Activity data'!BH87*(1/Constants!$H$117))*ttokg*FSOMEF*NtoN2O*kgtoGg,"NO")</f>
        <v>NO</v>
      </c>
      <c r="BI123" s="22" t="str">
        <f>IFERROR(('Activity data'!BI87*(1/Constants!$H$117))*ttokg*FSOMEF*NtoN2O*kgtoGg,"NO")</f>
        <v>NO</v>
      </c>
      <c r="BJ123" s="22" t="str">
        <f>IFERROR(('Activity data'!BJ87*(1/Constants!$H$117))*ttokg*FSOMEF*NtoN2O*kgtoGg,"NO")</f>
        <v>NO</v>
      </c>
      <c r="BK123" s="22" t="str">
        <f>IFERROR(('Activity data'!BK87*(1/Constants!$H$117))*ttokg*FSOMEF*NtoN2O*kgtoGg,"NO")</f>
        <v>NO</v>
      </c>
      <c r="BL123" s="22" t="str">
        <f>IFERROR(('Activity data'!BL87*(1/Constants!$H$117))*ttokg*FSOMEF*NtoN2O*kgtoGg,"NO")</f>
        <v>NO</v>
      </c>
      <c r="BM123" s="22" t="str">
        <f>IFERROR(('Activity data'!BM87*(1/Constants!$H$117))*ttokg*FSOMEF*NtoN2O*kgtoGg,"NO")</f>
        <v>NO</v>
      </c>
      <c r="BN123" s="22" t="str">
        <f>IFERROR(('Activity data'!BN87*(1/Constants!$H$117))*ttokg*FSOMEF*NtoN2O*kgtoGg,"NO")</f>
        <v>NO</v>
      </c>
      <c r="BO123" s="22" t="str">
        <f>IFERROR(('Activity data'!BO87*(1/Constants!$H$117))*ttokg*FSOMEF*NtoN2O*kgtoGg,"NO")</f>
        <v>NO</v>
      </c>
      <c r="BP123" s="22" t="str">
        <f>IFERROR(('Activity data'!BP87*(1/Constants!$H$117))*ttokg*FSOMEF*NtoN2O*kgtoGg,"NO")</f>
        <v>NO</v>
      </c>
    </row>
    <row r="124" spans="1:68" x14ac:dyDescent="0.25">
      <c r="A124" t="str">
        <f t="shared" ref="A124:A135"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data'!H88*(1/Constants!$H$117))*ttokg*FSOMEF*NtoN2O*kgtoGg,"NO")</f>
        <v>NO</v>
      </c>
      <c r="I124" s="22" t="str">
        <f>IFERROR(('Activity data'!#REF!*(1/Constants!$H$117))*ttokg*FSOMEF*NtoN2O*kgtoGg,"NO")</f>
        <v>NO</v>
      </c>
      <c r="J124" s="22" t="str">
        <f>IFERROR(('Activity data'!#REF!*(1/Constants!$H$117))*ttokg*FSOMEF*NtoN2O*kgtoGg,"NO")</f>
        <v>NO</v>
      </c>
      <c r="K124" s="22" t="str">
        <f>IFERROR(('Activity data'!#REF!*(1/Constants!$H$117))*ttokg*FSOMEF*NtoN2O*kgtoGg,"NO")</f>
        <v>NO</v>
      </c>
      <c r="L124" s="22" t="str">
        <f>IFERROR(('Activity data'!#REF!*(1/Constants!$H$117))*ttokg*FSOMEF*NtoN2O*kgtoGg,"NO")</f>
        <v>NO</v>
      </c>
      <c r="M124" s="22" t="str">
        <f>IFERROR(('Activity data'!#REF!*(1/Constants!$H$117))*ttokg*FSOMEF*NtoN2O*kgtoGg,"NO")</f>
        <v>NO</v>
      </c>
      <c r="N124" s="22" t="str">
        <f>IFERROR(('Activity data'!#REF!*(1/Constants!$H$117))*ttokg*FSOMEF*NtoN2O*kgtoGg,"NO")</f>
        <v>NO</v>
      </c>
      <c r="O124" s="22" t="str">
        <f>IFERROR(('Activity data'!#REF!*(1/Constants!$H$117))*ttokg*FSOMEF*NtoN2O*kgtoGg,"NO")</f>
        <v>NO</v>
      </c>
      <c r="P124" s="22" t="str">
        <f>IFERROR(('Activity data'!#REF!*(1/Constants!$H$117))*ttokg*FSOMEF*NtoN2O*kgtoGg,"NO")</f>
        <v>NO</v>
      </c>
      <c r="Q124" s="22" t="str">
        <f>IFERROR(('Activity data'!#REF!*(1/Constants!$H$117))*ttokg*FSOMEF*NtoN2O*kgtoGg,"NO")</f>
        <v>NO</v>
      </c>
      <c r="R124" s="22" t="str">
        <f>IFERROR(('Activity data'!#REF!*(1/Constants!$H$117))*ttokg*FSOMEF*NtoN2O*kgtoGg,"NO")</f>
        <v>NO</v>
      </c>
      <c r="S124" s="22" t="str">
        <f>IFERROR(('Activity data'!#REF!*(1/Constants!$H$117))*ttokg*FSOMEF*NtoN2O*kgtoGg,"NO")</f>
        <v>NO</v>
      </c>
      <c r="T124" s="22" t="str">
        <f>IFERROR(('Activity data'!#REF!*(1/Constants!$H$117))*ttokg*FSOMEF*NtoN2O*kgtoGg,"NO")</f>
        <v>NO</v>
      </c>
      <c r="U124" s="22" t="str">
        <f>IFERROR(('Activity data'!#REF!*(1/Constants!$H$117))*ttokg*FSOMEF*NtoN2O*kgtoGg,"NO")</f>
        <v>NO</v>
      </c>
      <c r="V124" s="22" t="str">
        <f>IFERROR(('Activity data'!#REF!*(1/Constants!$H$117))*ttokg*FSOMEF*NtoN2O*kgtoGg,"NO")</f>
        <v>NO</v>
      </c>
      <c r="W124" s="22" t="str">
        <f>IFERROR(('Activity data'!#REF!*(1/Constants!$H$117))*ttokg*FSOMEF*NtoN2O*kgtoGg,"NO")</f>
        <v>NO</v>
      </c>
      <c r="X124" s="22" t="str">
        <f>IFERROR(('Activity data'!#REF!*(1/Constants!$H$117))*ttokg*FSOMEF*NtoN2O*kgtoGg,"NO")</f>
        <v>NO</v>
      </c>
      <c r="Y124" s="22" t="str">
        <f>IFERROR(('Activity data'!#REF!*(1/Constants!$H$117))*ttokg*FSOMEF*NtoN2O*kgtoGg,"NO")</f>
        <v>NO</v>
      </c>
      <c r="Z124" s="22" t="str">
        <f>IFERROR(('Activity data'!#REF!*(1/Constants!$H$117))*ttokg*FSOMEF*NtoN2O*kgtoGg,"NO")</f>
        <v>NO</v>
      </c>
      <c r="AA124" s="22" t="str">
        <f>IFERROR(('Activity data'!#REF!*(1/Constants!$H$117))*ttokg*FSOMEF*NtoN2O*kgtoGg,"NO")</f>
        <v>NO</v>
      </c>
      <c r="AB124" s="22" t="str">
        <f>IFERROR(('Activity data'!#REF!*(1/Constants!$H$117))*ttokg*FSOMEF*NtoN2O*kgtoGg,"NO")</f>
        <v>NO</v>
      </c>
      <c r="AC124" s="22" t="str">
        <f>IFERROR(('Activity data'!#REF!*(1/Constants!$H$117))*ttokg*FSOMEF*NtoN2O*kgtoGg,"NO")</f>
        <v>NO</v>
      </c>
      <c r="AD124" s="22" t="str">
        <f>IFERROR(('Activity data'!#REF!*(1/Constants!$H$117))*ttokg*FSOMEF*NtoN2O*kgtoGg,"NO")</f>
        <v>NO</v>
      </c>
      <c r="AE124" s="22" t="str">
        <f>IFERROR(('Activity data'!#REF!*(1/Constants!$H$117))*ttokg*FSOMEF*NtoN2O*kgtoGg,"NO")</f>
        <v>NO</v>
      </c>
      <c r="AF124" s="22" t="str">
        <f>IFERROR(('Activity data'!#REF!*(1/Constants!$H$117))*ttokg*FSOMEF*NtoN2O*kgtoGg,"NO")</f>
        <v>NO</v>
      </c>
      <c r="AG124" s="22" t="str">
        <f>IFERROR(('Activity data'!#REF!*(1/Constants!$H$117))*ttokg*FSOMEF*NtoN2O*kgtoGg,"NO")</f>
        <v>NO</v>
      </c>
      <c r="AH124" s="22" t="str">
        <f>IFERROR(('Activity data'!#REF!*(1/Constants!$H$117))*ttokg*FSOMEF*NtoN2O*kgtoGg,"NO")</f>
        <v>NO</v>
      </c>
      <c r="AI124" s="22" t="str">
        <f>IFERROR(('Activity data'!#REF!*(1/Constants!$H$117))*ttokg*FSOMEF*NtoN2O*kgtoGg,"NO")</f>
        <v>NO</v>
      </c>
      <c r="AJ124" s="22" t="str">
        <f>IFERROR(('Activity data'!#REF!*(1/Constants!$H$117))*ttokg*FSOMEF*NtoN2O*kgtoGg,"NO")</f>
        <v>NO</v>
      </c>
      <c r="AK124" s="22" t="str">
        <f>IFERROR(('Activity data'!#REF!*(1/Constants!$H$117))*ttokg*FSOMEF*NtoN2O*kgtoGg,"NO")</f>
        <v>NO</v>
      </c>
      <c r="AL124" s="22" t="str">
        <f>IFERROR(('Activity data'!#REF!*(1/Constants!$H$117))*ttokg*FSOMEF*NtoN2O*kgtoGg,"NO")</f>
        <v>NO</v>
      </c>
      <c r="AM124" s="22" t="str">
        <f>IFERROR(('Activity data'!#REF!*(1/Constants!$H$117))*ttokg*FSOMEF*NtoN2O*kgtoGg,"NO")</f>
        <v>NO</v>
      </c>
      <c r="AN124" s="22" t="str">
        <f>IFERROR(('Activity data'!#REF!*(1/Constants!$H$117))*ttokg*FSOMEF*NtoN2O*kgtoGg,"NO")</f>
        <v>NO</v>
      </c>
      <c r="AO124" s="22" t="str">
        <f>IFERROR(('Activity data'!#REF!*(1/Constants!$H$117))*ttokg*FSOMEF*NtoN2O*kgtoGg,"NO")</f>
        <v>NO</v>
      </c>
      <c r="AP124" s="22" t="str">
        <f>IFERROR(('Activity data'!#REF!*(1/Constants!$H$117))*ttokg*FSOMEF*NtoN2O*kgtoGg,"NO")</f>
        <v>NO</v>
      </c>
      <c r="AQ124" s="22" t="str">
        <f>IFERROR(('Activity data'!#REF!*(1/Constants!$H$117))*ttokg*FSOMEF*NtoN2O*kgtoGg,"NO")</f>
        <v>NO</v>
      </c>
      <c r="AR124" s="22" t="str">
        <f>IFERROR(('Activity data'!#REF!*(1/Constants!$H$117))*ttokg*FSOMEF*NtoN2O*kgtoGg,"NO")</f>
        <v>NO</v>
      </c>
      <c r="AS124" s="22" t="str">
        <f>IFERROR(('Activity data'!#REF!*(1/Constants!$H$117))*ttokg*FSOMEF*NtoN2O*kgtoGg,"NO")</f>
        <v>NO</v>
      </c>
      <c r="AT124" s="22" t="str">
        <f>IFERROR(('Activity data'!#REF!*(1/Constants!$H$117))*ttokg*FSOMEF*NtoN2O*kgtoGg,"NO")</f>
        <v>NO</v>
      </c>
      <c r="AU124" s="22" t="str">
        <f>IFERROR(('Activity data'!#REF!*(1/Constants!$H$117))*ttokg*FSOMEF*NtoN2O*kgtoGg,"NO")</f>
        <v>NO</v>
      </c>
      <c r="AV124" s="22" t="str">
        <f>IFERROR(('Activity data'!#REF!*(1/Constants!$H$117))*ttokg*FSOMEF*NtoN2O*kgtoGg,"NO")</f>
        <v>NO</v>
      </c>
      <c r="AW124" s="22" t="str">
        <f>IFERROR(('Activity data'!#REF!*(1/Constants!$H$117))*ttokg*FSOMEF*NtoN2O*kgtoGg,"NO")</f>
        <v>NO</v>
      </c>
      <c r="AX124" s="22" t="str">
        <f>IFERROR(('Activity data'!#REF!*(1/Constants!$H$117))*ttokg*FSOMEF*NtoN2O*kgtoGg,"NO")</f>
        <v>NO</v>
      </c>
      <c r="AY124" s="22" t="str">
        <f>IFERROR(('Activity data'!#REF!*(1/Constants!$H$117))*ttokg*FSOMEF*NtoN2O*kgtoGg,"NO")</f>
        <v>NO</v>
      </c>
      <c r="AZ124" s="22" t="str">
        <f>IFERROR(('Activity data'!#REF!*(1/Constants!$H$117))*ttokg*FSOMEF*NtoN2O*kgtoGg,"NO")</f>
        <v>NO</v>
      </c>
      <c r="BA124" s="22" t="str">
        <f>IFERROR(('Activity data'!#REF!*(1/Constants!$H$117))*ttokg*FSOMEF*NtoN2O*kgtoGg,"NO")</f>
        <v>NO</v>
      </c>
      <c r="BB124" s="22" t="str">
        <f>IFERROR(('Activity data'!#REF!*(1/Constants!$H$117))*ttokg*FSOMEF*NtoN2O*kgtoGg,"NO")</f>
        <v>NO</v>
      </c>
      <c r="BC124" s="22" t="str">
        <f>IFERROR(('Activity data'!#REF!*(1/Constants!$H$117))*ttokg*FSOMEF*NtoN2O*kgtoGg,"NO")</f>
        <v>NO</v>
      </c>
      <c r="BD124" s="22" t="str">
        <f>IFERROR(('Activity data'!#REF!*(1/Constants!$H$117))*ttokg*FSOMEF*NtoN2O*kgtoGg,"NO")</f>
        <v>NO</v>
      </c>
      <c r="BE124" s="22" t="str">
        <f>IFERROR(('Activity data'!#REF!*(1/Constants!$H$117))*ttokg*FSOMEF*NtoN2O*kgtoGg,"NO")</f>
        <v>NO</v>
      </c>
      <c r="BF124" s="22" t="str">
        <f>IFERROR(('Activity data'!#REF!*(1/Constants!$H$117))*ttokg*FSOMEF*NtoN2O*kgtoGg,"NO")</f>
        <v>NO</v>
      </c>
      <c r="BG124" s="22" t="str">
        <f>IFERROR(('Activity data'!#REF!*(1/Constants!$H$117))*ttokg*FSOMEF*NtoN2O*kgtoGg,"NO")</f>
        <v>NO</v>
      </c>
      <c r="BH124" s="22" t="str">
        <f>IFERROR(('Activity data'!#REF!*(1/Constants!$H$117))*ttokg*FSOMEF*NtoN2O*kgtoGg,"NO")</f>
        <v>NO</v>
      </c>
      <c r="BI124" s="22" t="str">
        <f>IFERROR(('Activity data'!#REF!*(1/Constants!$H$117))*ttokg*FSOMEF*NtoN2O*kgtoGg,"NO")</f>
        <v>NO</v>
      </c>
      <c r="BJ124" s="22" t="str">
        <f>IFERROR(('Activity data'!#REF!*(1/Constants!$H$117))*ttokg*FSOMEF*NtoN2O*kgtoGg,"NO")</f>
        <v>NO</v>
      </c>
      <c r="BK124" s="22" t="str">
        <f>IFERROR(('Activity data'!#REF!*(1/Constants!$H$117))*ttokg*FSOMEF*NtoN2O*kgtoGg,"NO")</f>
        <v>NO</v>
      </c>
      <c r="BL124" s="22" t="str">
        <f>IFERROR(('Activity data'!#REF!*(1/Constants!$H$117))*ttokg*FSOMEF*NtoN2O*kgtoGg,"NO")</f>
        <v>NO</v>
      </c>
      <c r="BM124" s="22" t="str">
        <f>IFERROR(('Activity data'!#REF!*(1/Constants!$H$117))*ttokg*FSOMEF*NtoN2O*kgtoGg,"NO")</f>
        <v>NO</v>
      </c>
      <c r="BN124" s="22" t="str">
        <f>IFERROR(('Activity data'!#REF!*(1/Constants!$H$117))*ttokg*FSOMEF*NtoN2O*kgtoGg,"NO")</f>
        <v>NO</v>
      </c>
      <c r="BO124" s="22" t="str">
        <f>IFERROR(('Activity data'!#REF!*(1/Constants!$H$117))*ttokg*FSOMEF*NtoN2O*kgtoGg,"NO")</f>
        <v>NO</v>
      </c>
      <c r="BP124" s="22" t="str">
        <f>IFERROR(('Activity data'!#REF!*(1/Constants!$H$117))*ttokg*FSOMEF*NtoN2O*kgtoGg,"NO")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data'!H89*(1/Constants!$H$117))*ttokg*FSOMEF*NtoN2O*kgtoGg,"NO")</f>
        <v>NO</v>
      </c>
      <c r="I125" s="22" t="str">
        <f>IFERROR(('Activity data'!#REF!*(1/Constants!$H$117))*ttokg*FSOMEF*NtoN2O*kgtoGg,"NO")</f>
        <v>NO</v>
      </c>
      <c r="J125" s="22" t="str">
        <f>IFERROR(('Activity data'!#REF!*(1/Constants!$H$117))*ttokg*FSOMEF*NtoN2O*kgtoGg,"NO")</f>
        <v>NO</v>
      </c>
      <c r="K125" s="22" t="str">
        <f>IFERROR(('Activity data'!#REF!*(1/Constants!$H$117))*ttokg*FSOMEF*NtoN2O*kgtoGg,"NO")</f>
        <v>NO</v>
      </c>
      <c r="L125" s="22" t="str">
        <f>IFERROR(('Activity data'!#REF!*(1/Constants!$H$117))*ttokg*FSOMEF*NtoN2O*kgtoGg,"NO")</f>
        <v>NO</v>
      </c>
      <c r="M125" s="22" t="str">
        <f>IFERROR(('Activity data'!#REF!*(1/Constants!$H$117))*ttokg*FSOMEF*NtoN2O*kgtoGg,"NO")</f>
        <v>NO</v>
      </c>
      <c r="N125" s="22" t="str">
        <f>IFERROR(('Activity data'!#REF!*(1/Constants!$H$117))*ttokg*FSOMEF*NtoN2O*kgtoGg,"NO")</f>
        <v>NO</v>
      </c>
      <c r="O125" s="22" t="str">
        <f>IFERROR(('Activity data'!#REF!*(1/Constants!$H$117))*ttokg*FSOMEF*NtoN2O*kgtoGg,"NO")</f>
        <v>NO</v>
      </c>
      <c r="P125" s="22" t="str">
        <f>IFERROR(('Activity data'!#REF!*(1/Constants!$H$117))*ttokg*FSOMEF*NtoN2O*kgtoGg,"NO")</f>
        <v>NO</v>
      </c>
      <c r="Q125" s="22" t="str">
        <f>IFERROR(('Activity data'!#REF!*(1/Constants!$H$117))*ttokg*FSOMEF*NtoN2O*kgtoGg,"NO")</f>
        <v>NO</v>
      </c>
      <c r="R125" s="22" t="str">
        <f>IFERROR(('Activity data'!#REF!*(1/Constants!$H$117))*ttokg*FSOMEF*NtoN2O*kgtoGg,"NO")</f>
        <v>NO</v>
      </c>
      <c r="S125" s="22" t="str">
        <f>IFERROR(('Activity data'!#REF!*(1/Constants!$H$117))*ttokg*FSOMEF*NtoN2O*kgtoGg,"NO")</f>
        <v>NO</v>
      </c>
      <c r="T125" s="22" t="str">
        <f>IFERROR(('Activity data'!#REF!*(1/Constants!$H$117))*ttokg*FSOMEF*NtoN2O*kgtoGg,"NO")</f>
        <v>NO</v>
      </c>
      <c r="U125" s="22" t="str">
        <f>IFERROR(('Activity data'!#REF!*(1/Constants!$H$117))*ttokg*FSOMEF*NtoN2O*kgtoGg,"NO")</f>
        <v>NO</v>
      </c>
      <c r="V125" s="22" t="str">
        <f>IFERROR(('Activity data'!#REF!*(1/Constants!$H$117))*ttokg*FSOMEF*NtoN2O*kgtoGg,"NO")</f>
        <v>NO</v>
      </c>
      <c r="W125" s="22" t="str">
        <f>IFERROR(('Activity data'!#REF!*(1/Constants!$H$117))*ttokg*FSOMEF*NtoN2O*kgtoGg,"NO")</f>
        <v>NO</v>
      </c>
      <c r="X125" s="22" t="str">
        <f>IFERROR(('Activity data'!#REF!*(1/Constants!$H$117))*ttokg*FSOMEF*NtoN2O*kgtoGg,"NO")</f>
        <v>NO</v>
      </c>
      <c r="Y125" s="22" t="str">
        <f>IFERROR(('Activity data'!#REF!*(1/Constants!$H$117))*ttokg*FSOMEF*NtoN2O*kgtoGg,"NO")</f>
        <v>NO</v>
      </c>
      <c r="Z125" s="22" t="str">
        <f>IFERROR(('Activity data'!#REF!*(1/Constants!$H$117))*ttokg*FSOMEF*NtoN2O*kgtoGg,"NO")</f>
        <v>NO</v>
      </c>
      <c r="AA125" s="22" t="str">
        <f>IFERROR(('Activity data'!#REF!*(1/Constants!$H$117))*ttokg*FSOMEF*NtoN2O*kgtoGg,"NO")</f>
        <v>NO</v>
      </c>
      <c r="AB125" s="22" t="str">
        <f>IFERROR(('Activity data'!#REF!*(1/Constants!$H$117))*ttokg*FSOMEF*NtoN2O*kgtoGg,"NO")</f>
        <v>NO</v>
      </c>
      <c r="AC125" s="22" t="str">
        <f>IFERROR(('Activity data'!#REF!*(1/Constants!$H$117))*ttokg*FSOMEF*NtoN2O*kgtoGg,"NO")</f>
        <v>NO</v>
      </c>
      <c r="AD125" s="22" t="str">
        <f>IFERROR(('Activity data'!#REF!*(1/Constants!$H$117))*ttokg*FSOMEF*NtoN2O*kgtoGg,"NO")</f>
        <v>NO</v>
      </c>
      <c r="AE125" s="22" t="str">
        <f>IFERROR(('Activity data'!#REF!*(1/Constants!$H$117))*ttokg*FSOMEF*NtoN2O*kgtoGg,"NO")</f>
        <v>NO</v>
      </c>
      <c r="AF125" s="22" t="str">
        <f>IFERROR(('Activity data'!#REF!*(1/Constants!$H$117))*ttokg*FSOMEF*NtoN2O*kgtoGg,"NO")</f>
        <v>NO</v>
      </c>
      <c r="AG125" s="22" t="str">
        <f>IFERROR(('Activity data'!#REF!*(1/Constants!$H$117))*ttokg*FSOMEF*NtoN2O*kgtoGg,"NO")</f>
        <v>NO</v>
      </c>
      <c r="AH125" s="22" t="str">
        <f>IFERROR(('Activity data'!#REF!*(1/Constants!$H$117))*ttokg*FSOMEF*NtoN2O*kgtoGg,"NO")</f>
        <v>NO</v>
      </c>
      <c r="AI125" s="22" t="str">
        <f>IFERROR(('Activity data'!#REF!*(1/Constants!$H$117))*ttokg*FSOMEF*NtoN2O*kgtoGg,"NO")</f>
        <v>NO</v>
      </c>
      <c r="AJ125" s="22" t="str">
        <f>IFERROR(('Activity data'!#REF!*(1/Constants!$H$117))*ttokg*FSOMEF*NtoN2O*kgtoGg,"NO")</f>
        <v>NO</v>
      </c>
      <c r="AK125" s="22" t="str">
        <f>IFERROR(('Activity data'!#REF!*(1/Constants!$H$117))*ttokg*FSOMEF*NtoN2O*kgtoGg,"NO")</f>
        <v>NO</v>
      </c>
      <c r="AL125" s="22" t="str">
        <f>IFERROR(('Activity data'!#REF!*(1/Constants!$H$117))*ttokg*FSOMEF*NtoN2O*kgtoGg,"NO")</f>
        <v>NO</v>
      </c>
      <c r="AM125" s="22" t="str">
        <f>IFERROR(('Activity data'!#REF!*(1/Constants!$H$117))*ttokg*FSOMEF*NtoN2O*kgtoGg,"NO")</f>
        <v>NO</v>
      </c>
      <c r="AN125" s="22" t="str">
        <f>IFERROR(('Activity data'!#REF!*(1/Constants!$H$117))*ttokg*FSOMEF*NtoN2O*kgtoGg,"NO")</f>
        <v>NO</v>
      </c>
      <c r="AO125" s="22" t="str">
        <f>IFERROR(('Activity data'!#REF!*(1/Constants!$H$117))*ttokg*FSOMEF*NtoN2O*kgtoGg,"NO")</f>
        <v>NO</v>
      </c>
      <c r="AP125" s="22" t="str">
        <f>IFERROR(('Activity data'!#REF!*(1/Constants!$H$117))*ttokg*FSOMEF*NtoN2O*kgtoGg,"NO")</f>
        <v>NO</v>
      </c>
      <c r="AQ125" s="22" t="str">
        <f>IFERROR(('Activity data'!#REF!*(1/Constants!$H$117))*ttokg*FSOMEF*NtoN2O*kgtoGg,"NO")</f>
        <v>NO</v>
      </c>
      <c r="AR125" s="22" t="str">
        <f>IFERROR(('Activity data'!#REF!*(1/Constants!$H$117))*ttokg*FSOMEF*NtoN2O*kgtoGg,"NO")</f>
        <v>NO</v>
      </c>
      <c r="AS125" s="22" t="str">
        <f>IFERROR(('Activity data'!#REF!*(1/Constants!$H$117))*ttokg*FSOMEF*NtoN2O*kgtoGg,"NO")</f>
        <v>NO</v>
      </c>
      <c r="AT125" s="22" t="str">
        <f>IFERROR(('Activity data'!#REF!*(1/Constants!$H$117))*ttokg*FSOMEF*NtoN2O*kgtoGg,"NO")</f>
        <v>NO</v>
      </c>
      <c r="AU125" s="22" t="str">
        <f>IFERROR(('Activity data'!#REF!*(1/Constants!$H$117))*ttokg*FSOMEF*NtoN2O*kgtoGg,"NO")</f>
        <v>NO</v>
      </c>
      <c r="AV125" s="22" t="str">
        <f>IFERROR(('Activity data'!#REF!*(1/Constants!$H$117))*ttokg*FSOMEF*NtoN2O*kgtoGg,"NO")</f>
        <v>NO</v>
      </c>
      <c r="AW125" s="22" t="str">
        <f>IFERROR(('Activity data'!#REF!*(1/Constants!$H$117))*ttokg*FSOMEF*NtoN2O*kgtoGg,"NO")</f>
        <v>NO</v>
      </c>
      <c r="AX125" s="22" t="str">
        <f>IFERROR(('Activity data'!#REF!*(1/Constants!$H$117))*ttokg*FSOMEF*NtoN2O*kgtoGg,"NO")</f>
        <v>NO</v>
      </c>
      <c r="AY125" s="22" t="str">
        <f>IFERROR(('Activity data'!#REF!*(1/Constants!$H$117))*ttokg*FSOMEF*NtoN2O*kgtoGg,"NO")</f>
        <v>NO</v>
      </c>
      <c r="AZ125" s="22" t="str">
        <f>IFERROR(('Activity data'!#REF!*(1/Constants!$H$117))*ttokg*FSOMEF*NtoN2O*kgtoGg,"NO")</f>
        <v>NO</v>
      </c>
      <c r="BA125" s="22" t="str">
        <f>IFERROR(('Activity data'!#REF!*(1/Constants!$H$117))*ttokg*FSOMEF*NtoN2O*kgtoGg,"NO")</f>
        <v>NO</v>
      </c>
      <c r="BB125" s="22" t="str">
        <f>IFERROR(('Activity data'!#REF!*(1/Constants!$H$117))*ttokg*FSOMEF*NtoN2O*kgtoGg,"NO")</f>
        <v>NO</v>
      </c>
      <c r="BC125" s="22" t="str">
        <f>IFERROR(('Activity data'!#REF!*(1/Constants!$H$117))*ttokg*FSOMEF*NtoN2O*kgtoGg,"NO")</f>
        <v>NO</v>
      </c>
      <c r="BD125" s="22" t="str">
        <f>IFERROR(('Activity data'!#REF!*(1/Constants!$H$117))*ttokg*FSOMEF*NtoN2O*kgtoGg,"NO")</f>
        <v>NO</v>
      </c>
      <c r="BE125" s="22" t="str">
        <f>IFERROR(('Activity data'!#REF!*(1/Constants!$H$117))*ttokg*FSOMEF*NtoN2O*kgtoGg,"NO")</f>
        <v>NO</v>
      </c>
      <c r="BF125" s="22" t="str">
        <f>IFERROR(('Activity data'!#REF!*(1/Constants!$H$117))*ttokg*FSOMEF*NtoN2O*kgtoGg,"NO")</f>
        <v>NO</v>
      </c>
      <c r="BG125" s="22" t="str">
        <f>IFERROR(('Activity data'!#REF!*(1/Constants!$H$117))*ttokg*FSOMEF*NtoN2O*kgtoGg,"NO")</f>
        <v>NO</v>
      </c>
      <c r="BH125" s="22" t="str">
        <f>IFERROR(('Activity data'!#REF!*(1/Constants!$H$117))*ttokg*FSOMEF*NtoN2O*kgtoGg,"NO")</f>
        <v>NO</v>
      </c>
      <c r="BI125" s="22" t="str">
        <f>IFERROR(('Activity data'!#REF!*(1/Constants!$H$117))*ttokg*FSOMEF*NtoN2O*kgtoGg,"NO")</f>
        <v>NO</v>
      </c>
      <c r="BJ125" s="22" t="str">
        <f>IFERROR(('Activity data'!#REF!*(1/Constants!$H$117))*ttokg*FSOMEF*NtoN2O*kgtoGg,"NO")</f>
        <v>NO</v>
      </c>
      <c r="BK125" s="22" t="str">
        <f>IFERROR(('Activity data'!#REF!*(1/Constants!$H$117))*ttokg*FSOMEF*NtoN2O*kgtoGg,"NO")</f>
        <v>NO</v>
      </c>
      <c r="BL125" s="22" t="str">
        <f>IFERROR(('Activity data'!#REF!*(1/Constants!$H$117))*ttokg*FSOMEF*NtoN2O*kgtoGg,"NO")</f>
        <v>NO</v>
      </c>
      <c r="BM125" s="22" t="str">
        <f>IFERROR(('Activity data'!#REF!*(1/Constants!$H$117))*ttokg*FSOMEF*NtoN2O*kgtoGg,"NO")</f>
        <v>NO</v>
      </c>
      <c r="BN125" s="22" t="str">
        <f>IFERROR(('Activity data'!#REF!*(1/Constants!$H$117))*ttokg*FSOMEF*NtoN2O*kgtoGg,"NO")</f>
        <v>NO</v>
      </c>
      <c r="BO125" s="22" t="str">
        <f>IFERROR(('Activity data'!#REF!*(1/Constants!$H$117))*ttokg*FSOMEF*NtoN2O*kgtoGg,"NO")</f>
        <v>NO</v>
      </c>
      <c r="BP125" s="22" t="str">
        <f>IFERROR(('Activity data'!#REF!*(1/Constants!$H$117))*ttokg*FSOMEF*NtoN2O*kgtoGg,"NO")</f>
        <v>NO</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data'!H90*(1/Constants!$H$117))*ttokg*FSOMEF*NtoN2O*kgtoGg,"NO")</f>
        <v>NO</v>
      </c>
      <c r="I126" s="22" t="str">
        <f>IFERROR(('Activity data'!#REF!*(1/Constants!$H$117))*ttokg*FSOMEF*NtoN2O*kgtoGg,"NO")</f>
        <v>NO</v>
      </c>
      <c r="J126" s="22" t="str">
        <f>IFERROR(('Activity data'!#REF!*(1/Constants!$H$117))*ttokg*FSOMEF*NtoN2O*kgtoGg,"NO")</f>
        <v>NO</v>
      </c>
      <c r="K126" s="22" t="str">
        <f>IFERROR(('Activity data'!#REF!*(1/Constants!$H$117))*ttokg*FSOMEF*NtoN2O*kgtoGg,"NO")</f>
        <v>NO</v>
      </c>
      <c r="L126" s="22" t="str">
        <f>IFERROR(('Activity data'!#REF!*(1/Constants!$H$117))*ttokg*FSOMEF*NtoN2O*kgtoGg,"NO")</f>
        <v>NO</v>
      </c>
      <c r="M126" s="22" t="str">
        <f>IFERROR(('Activity data'!#REF!*(1/Constants!$H$117))*ttokg*FSOMEF*NtoN2O*kgtoGg,"NO")</f>
        <v>NO</v>
      </c>
      <c r="N126" s="22" t="str">
        <f>IFERROR(('Activity data'!#REF!*(1/Constants!$H$117))*ttokg*FSOMEF*NtoN2O*kgtoGg,"NO")</f>
        <v>NO</v>
      </c>
      <c r="O126" s="22" t="str">
        <f>IFERROR(('Activity data'!#REF!*(1/Constants!$H$117))*ttokg*FSOMEF*NtoN2O*kgtoGg,"NO")</f>
        <v>NO</v>
      </c>
      <c r="P126" s="22" t="str">
        <f>IFERROR(('Activity data'!#REF!*(1/Constants!$H$117))*ttokg*FSOMEF*NtoN2O*kgtoGg,"NO")</f>
        <v>NO</v>
      </c>
      <c r="Q126" s="22" t="str">
        <f>IFERROR(('Activity data'!#REF!*(1/Constants!$H$117))*ttokg*FSOMEF*NtoN2O*kgtoGg,"NO")</f>
        <v>NO</v>
      </c>
      <c r="R126" s="22" t="str">
        <f>IFERROR(('Activity data'!#REF!*(1/Constants!$H$117))*ttokg*FSOMEF*NtoN2O*kgtoGg,"NO")</f>
        <v>NO</v>
      </c>
      <c r="S126" s="22" t="str">
        <f>IFERROR(('Activity data'!#REF!*(1/Constants!$H$117))*ttokg*FSOMEF*NtoN2O*kgtoGg,"NO")</f>
        <v>NO</v>
      </c>
      <c r="T126" s="22" t="str">
        <f>IFERROR(('Activity data'!#REF!*(1/Constants!$H$117))*ttokg*FSOMEF*NtoN2O*kgtoGg,"NO")</f>
        <v>NO</v>
      </c>
      <c r="U126" s="22" t="str">
        <f>IFERROR(('Activity data'!#REF!*(1/Constants!$H$117))*ttokg*FSOMEF*NtoN2O*kgtoGg,"NO")</f>
        <v>NO</v>
      </c>
      <c r="V126" s="22" t="str">
        <f>IFERROR(('Activity data'!#REF!*(1/Constants!$H$117))*ttokg*FSOMEF*NtoN2O*kgtoGg,"NO")</f>
        <v>NO</v>
      </c>
      <c r="W126" s="22" t="str">
        <f>IFERROR(('Activity data'!#REF!*(1/Constants!$H$117))*ttokg*FSOMEF*NtoN2O*kgtoGg,"NO")</f>
        <v>NO</v>
      </c>
      <c r="X126" s="22" t="str">
        <f>IFERROR(('Activity data'!#REF!*(1/Constants!$H$117))*ttokg*FSOMEF*NtoN2O*kgtoGg,"NO")</f>
        <v>NO</v>
      </c>
      <c r="Y126" s="22" t="str">
        <f>IFERROR(('Activity data'!#REF!*(1/Constants!$H$117))*ttokg*FSOMEF*NtoN2O*kgtoGg,"NO")</f>
        <v>NO</v>
      </c>
      <c r="Z126" s="22" t="str">
        <f>IFERROR(('Activity data'!#REF!*(1/Constants!$H$117))*ttokg*FSOMEF*NtoN2O*kgtoGg,"NO")</f>
        <v>NO</v>
      </c>
      <c r="AA126" s="22" t="str">
        <f>IFERROR(('Activity data'!#REF!*(1/Constants!$H$117))*ttokg*FSOMEF*NtoN2O*kgtoGg,"NO")</f>
        <v>NO</v>
      </c>
      <c r="AB126" s="22" t="str">
        <f>IFERROR(('Activity data'!#REF!*(1/Constants!$H$117))*ttokg*FSOMEF*NtoN2O*kgtoGg,"NO")</f>
        <v>NO</v>
      </c>
      <c r="AC126" s="22" t="str">
        <f>IFERROR(('Activity data'!#REF!*(1/Constants!$H$117))*ttokg*FSOMEF*NtoN2O*kgtoGg,"NO")</f>
        <v>NO</v>
      </c>
      <c r="AD126" s="22" t="str">
        <f>IFERROR(('Activity data'!#REF!*(1/Constants!$H$117))*ttokg*FSOMEF*NtoN2O*kgtoGg,"NO")</f>
        <v>NO</v>
      </c>
      <c r="AE126" s="22" t="str">
        <f>IFERROR(('Activity data'!#REF!*(1/Constants!$H$117))*ttokg*FSOMEF*NtoN2O*kgtoGg,"NO")</f>
        <v>NO</v>
      </c>
      <c r="AF126" s="22" t="str">
        <f>IFERROR(('Activity data'!#REF!*(1/Constants!$H$117))*ttokg*FSOMEF*NtoN2O*kgtoGg,"NO")</f>
        <v>NO</v>
      </c>
      <c r="AG126" s="22" t="str">
        <f>IFERROR(('Activity data'!#REF!*(1/Constants!$H$117))*ttokg*FSOMEF*NtoN2O*kgtoGg,"NO")</f>
        <v>NO</v>
      </c>
      <c r="AH126" s="22" t="str">
        <f>IFERROR(('Activity data'!#REF!*(1/Constants!$H$117))*ttokg*FSOMEF*NtoN2O*kgtoGg,"NO")</f>
        <v>NO</v>
      </c>
      <c r="AI126" s="22" t="str">
        <f>IFERROR(('Activity data'!#REF!*(1/Constants!$H$117))*ttokg*FSOMEF*NtoN2O*kgtoGg,"NO")</f>
        <v>NO</v>
      </c>
      <c r="AJ126" s="22" t="str">
        <f>IFERROR(('Activity data'!#REF!*(1/Constants!$H$117))*ttokg*FSOMEF*NtoN2O*kgtoGg,"NO")</f>
        <v>NO</v>
      </c>
      <c r="AK126" s="22" t="str">
        <f>IFERROR(('Activity data'!#REF!*(1/Constants!$H$117))*ttokg*FSOMEF*NtoN2O*kgtoGg,"NO")</f>
        <v>NO</v>
      </c>
      <c r="AL126" s="22" t="str">
        <f>IFERROR(('Activity data'!#REF!*(1/Constants!$H$117))*ttokg*FSOMEF*NtoN2O*kgtoGg,"NO")</f>
        <v>NO</v>
      </c>
      <c r="AM126" s="22" t="str">
        <f>IFERROR(('Activity data'!#REF!*(1/Constants!$H$117))*ttokg*FSOMEF*NtoN2O*kgtoGg,"NO")</f>
        <v>NO</v>
      </c>
      <c r="AN126" s="22" t="str">
        <f>IFERROR(('Activity data'!#REF!*(1/Constants!$H$117))*ttokg*FSOMEF*NtoN2O*kgtoGg,"NO")</f>
        <v>NO</v>
      </c>
      <c r="AO126" s="22" t="str">
        <f>IFERROR(('Activity data'!#REF!*(1/Constants!$H$117))*ttokg*FSOMEF*NtoN2O*kgtoGg,"NO")</f>
        <v>NO</v>
      </c>
      <c r="AP126" s="22" t="str">
        <f>IFERROR(('Activity data'!#REF!*(1/Constants!$H$117))*ttokg*FSOMEF*NtoN2O*kgtoGg,"NO")</f>
        <v>NO</v>
      </c>
      <c r="AQ126" s="22" t="str">
        <f>IFERROR(('Activity data'!#REF!*(1/Constants!$H$117))*ttokg*FSOMEF*NtoN2O*kgtoGg,"NO")</f>
        <v>NO</v>
      </c>
      <c r="AR126" s="22" t="str">
        <f>IFERROR(('Activity data'!#REF!*(1/Constants!$H$117))*ttokg*FSOMEF*NtoN2O*kgtoGg,"NO")</f>
        <v>NO</v>
      </c>
      <c r="AS126" s="22" t="str">
        <f>IFERROR(('Activity data'!#REF!*(1/Constants!$H$117))*ttokg*FSOMEF*NtoN2O*kgtoGg,"NO")</f>
        <v>NO</v>
      </c>
      <c r="AT126" s="22" t="str">
        <f>IFERROR(('Activity data'!#REF!*(1/Constants!$H$117))*ttokg*FSOMEF*NtoN2O*kgtoGg,"NO")</f>
        <v>NO</v>
      </c>
      <c r="AU126" s="22" t="str">
        <f>IFERROR(('Activity data'!#REF!*(1/Constants!$H$117))*ttokg*FSOMEF*NtoN2O*kgtoGg,"NO")</f>
        <v>NO</v>
      </c>
      <c r="AV126" s="22" t="str">
        <f>IFERROR(('Activity data'!#REF!*(1/Constants!$H$117))*ttokg*FSOMEF*NtoN2O*kgtoGg,"NO")</f>
        <v>NO</v>
      </c>
      <c r="AW126" s="22" t="str">
        <f>IFERROR(('Activity data'!#REF!*(1/Constants!$H$117))*ttokg*FSOMEF*NtoN2O*kgtoGg,"NO")</f>
        <v>NO</v>
      </c>
      <c r="AX126" s="22" t="str">
        <f>IFERROR(('Activity data'!#REF!*(1/Constants!$H$117))*ttokg*FSOMEF*NtoN2O*kgtoGg,"NO")</f>
        <v>NO</v>
      </c>
      <c r="AY126" s="22" t="str">
        <f>IFERROR(('Activity data'!#REF!*(1/Constants!$H$117))*ttokg*FSOMEF*NtoN2O*kgtoGg,"NO")</f>
        <v>NO</v>
      </c>
      <c r="AZ126" s="22" t="str">
        <f>IFERROR(('Activity data'!#REF!*(1/Constants!$H$117))*ttokg*FSOMEF*NtoN2O*kgtoGg,"NO")</f>
        <v>NO</v>
      </c>
      <c r="BA126" s="22" t="str">
        <f>IFERROR(('Activity data'!#REF!*(1/Constants!$H$117))*ttokg*FSOMEF*NtoN2O*kgtoGg,"NO")</f>
        <v>NO</v>
      </c>
      <c r="BB126" s="22" t="str">
        <f>IFERROR(('Activity data'!#REF!*(1/Constants!$H$117))*ttokg*FSOMEF*NtoN2O*kgtoGg,"NO")</f>
        <v>NO</v>
      </c>
      <c r="BC126" s="22" t="str">
        <f>IFERROR(('Activity data'!#REF!*(1/Constants!$H$117))*ttokg*FSOMEF*NtoN2O*kgtoGg,"NO")</f>
        <v>NO</v>
      </c>
      <c r="BD126" s="22" t="str">
        <f>IFERROR(('Activity data'!#REF!*(1/Constants!$H$117))*ttokg*FSOMEF*NtoN2O*kgtoGg,"NO")</f>
        <v>NO</v>
      </c>
      <c r="BE126" s="22" t="str">
        <f>IFERROR(('Activity data'!#REF!*(1/Constants!$H$117))*ttokg*FSOMEF*NtoN2O*kgtoGg,"NO")</f>
        <v>NO</v>
      </c>
      <c r="BF126" s="22" t="str">
        <f>IFERROR(('Activity data'!#REF!*(1/Constants!$H$117))*ttokg*FSOMEF*NtoN2O*kgtoGg,"NO")</f>
        <v>NO</v>
      </c>
      <c r="BG126" s="22" t="str">
        <f>IFERROR(('Activity data'!#REF!*(1/Constants!$H$117))*ttokg*FSOMEF*NtoN2O*kgtoGg,"NO")</f>
        <v>NO</v>
      </c>
      <c r="BH126" s="22" t="str">
        <f>IFERROR(('Activity data'!#REF!*(1/Constants!$H$117))*ttokg*FSOMEF*NtoN2O*kgtoGg,"NO")</f>
        <v>NO</v>
      </c>
      <c r="BI126" s="22" t="str">
        <f>IFERROR(('Activity data'!#REF!*(1/Constants!$H$117))*ttokg*FSOMEF*NtoN2O*kgtoGg,"NO")</f>
        <v>NO</v>
      </c>
      <c r="BJ126" s="22" t="str">
        <f>IFERROR(('Activity data'!#REF!*(1/Constants!$H$117))*ttokg*FSOMEF*NtoN2O*kgtoGg,"NO")</f>
        <v>NO</v>
      </c>
      <c r="BK126" s="22" t="str">
        <f>IFERROR(('Activity data'!#REF!*(1/Constants!$H$117))*ttokg*FSOMEF*NtoN2O*kgtoGg,"NO")</f>
        <v>NO</v>
      </c>
      <c r="BL126" s="22" t="str">
        <f>IFERROR(('Activity data'!#REF!*(1/Constants!$H$117))*ttokg*FSOMEF*NtoN2O*kgtoGg,"NO")</f>
        <v>NO</v>
      </c>
      <c r="BM126" s="22" t="str">
        <f>IFERROR(('Activity data'!#REF!*(1/Constants!$H$117))*ttokg*FSOMEF*NtoN2O*kgtoGg,"NO")</f>
        <v>NO</v>
      </c>
      <c r="BN126" s="22" t="str">
        <f>IFERROR(('Activity data'!#REF!*(1/Constants!$H$117))*ttokg*FSOMEF*NtoN2O*kgtoGg,"NO")</f>
        <v>NO</v>
      </c>
      <c r="BO126" s="22" t="str">
        <f>IFERROR(('Activity data'!#REF!*(1/Constants!$H$117))*ttokg*FSOMEF*NtoN2O*kgtoGg,"NO")</f>
        <v>NO</v>
      </c>
      <c r="BP126" s="22" t="str">
        <f>IFERROR(('Activity data'!#REF!*(1/Constants!$H$117))*ttokg*FSOMEF*NtoN2O*kgtoGg,"NO")</f>
        <v>NO</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data'!H91*(1/Constants!$H$117))*ttokg*FSOMEF*NtoN2O*kgtoGg,"NO")</f>
        <v>NO</v>
      </c>
      <c r="I127" s="22" t="str">
        <f>IFERROR(('Activity data'!#REF!*(1/Constants!$H$117))*ttokg*FSOMEF*NtoN2O*kgtoGg,"NO")</f>
        <v>NO</v>
      </c>
      <c r="J127" s="22" t="str">
        <f>IFERROR(('Activity data'!#REF!*(1/Constants!$H$117))*ttokg*FSOMEF*NtoN2O*kgtoGg,"NO")</f>
        <v>NO</v>
      </c>
      <c r="K127" s="22" t="str">
        <f>IFERROR(('Activity data'!#REF!*(1/Constants!$H$117))*ttokg*FSOMEF*NtoN2O*kgtoGg,"NO")</f>
        <v>NO</v>
      </c>
      <c r="L127" s="22" t="str">
        <f>IFERROR(('Activity data'!#REF!*(1/Constants!$H$117))*ttokg*FSOMEF*NtoN2O*kgtoGg,"NO")</f>
        <v>NO</v>
      </c>
      <c r="M127" s="22" t="str">
        <f>IFERROR(('Activity data'!#REF!*(1/Constants!$H$117))*ttokg*FSOMEF*NtoN2O*kgtoGg,"NO")</f>
        <v>NO</v>
      </c>
      <c r="N127" s="22" t="str">
        <f>IFERROR(('Activity data'!#REF!*(1/Constants!$H$117))*ttokg*FSOMEF*NtoN2O*kgtoGg,"NO")</f>
        <v>NO</v>
      </c>
      <c r="O127" s="22" t="str">
        <f>IFERROR(('Activity data'!#REF!*(1/Constants!$H$117))*ttokg*FSOMEF*NtoN2O*kgtoGg,"NO")</f>
        <v>NO</v>
      </c>
      <c r="P127" s="22" t="str">
        <f>IFERROR(('Activity data'!#REF!*(1/Constants!$H$117))*ttokg*FSOMEF*NtoN2O*kgtoGg,"NO")</f>
        <v>NO</v>
      </c>
      <c r="Q127" s="22" t="str">
        <f>IFERROR(('Activity data'!#REF!*(1/Constants!$H$117))*ttokg*FSOMEF*NtoN2O*kgtoGg,"NO")</f>
        <v>NO</v>
      </c>
      <c r="R127" s="22" t="str">
        <f>IFERROR(('Activity data'!#REF!*(1/Constants!$H$117))*ttokg*FSOMEF*NtoN2O*kgtoGg,"NO")</f>
        <v>NO</v>
      </c>
      <c r="S127" s="22" t="str">
        <f>IFERROR(('Activity data'!#REF!*(1/Constants!$H$117))*ttokg*FSOMEF*NtoN2O*kgtoGg,"NO")</f>
        <v>NO</v>
      </c>
      <c r="T127" s="22" t="str">
        <f>IFERROR(('Activity data'!#REF!*(1/Constants!$H$117))*ttokg*FSOMEF*NtoN2O*kgtoGg,"NO")</f>
        <v>NO</v>
      </c>
      <c r="U127" s="22" t="str">
        <f>IFERROR(('Activity data'!#REF!*(1/Constants!$H$117))*ttokg*FSOMEF*NtoN2O*kgtoGg,"NO")</f>
        <v>NO</v>
      </c>
      <c r="V127" s="22" t="str">
        <f>IFERROR(('Activity data'!#REF!*(1/Constants!$H$117))*ttokg*FSOMEF*NtoN2O*kgtoGg,"NO")</f>
        <v>NO</v>
      </c>
      <c r="W127" s="22" t="str">
        <f>IFERROR(('Activity data'!#REF!*(1/Constants!$H$117))*ttokg*FSOMEF*NtoN2O*kgtoGg,"NO")</f>
        <v>NO</v>
      </c>
      <c r="X127" s="22" t="str">
        <f>IFERROR(('Activity data'!#REF!*(1/Constants!$H$117))*ttokg*FSOMEF*NtoN2O*kgtoGg,"NO")</f>
        <v>NO</v>
      </c>
      <c r="Y127" s="22" t="str">
        <f>IFERROR(('Activity data'!#REF!*(1/Constants!$H$117))*ttokg*FSOMEF*NtoN2O*kgtoGg,"NO")</f>
        <v>NO</v>
      </c>
      <c r="Z127" s="22" t="str">
        <f>IFERROR(('Activity data'!#REF!*(1/Constants!$H$117))*ttokg*FSOMEF*NtoN2O*kgtoGg,"NO")</f>
        <v>NO</v>
      </c>
      <c r="AA127" s="22" t="str">
        <f>IFERROR(('Activity data'!#REF!*(1/Constants!$H$117))*ttokg*FSOMEF*NtoN2O*kgtoGg,"NO")</f>
        <v>NO</v>
      </c>
      <c r="AB127" s="22" t="str">
        <f>IFERROR(('Activity data'!#REF!*(1/Constants!$H$117))*ttokg*FSOMEF*NtoN2O*kgtoGg,"NO")</f>
        <v>NO</v>
      </c>
      <c r="AC127" s="22" t="str">
        <f>IFERROR(('Activity data'!#REF!*(1/Constants!$H$117))*ttokg*FSOMEF*NtoN2O*kgtoGg,"NO")</f>
        <v>NO</v>
      </c>
      <c r="AD127" s="22" t="str">
        <f>IFERROR(('Activity data'!#REF!*(1/Constants!$H$117))*ttokg*FSOMEF*NtoN2O*kgtoGg,"NO")</f>
        <v>NO</v>
      </c>
      <c r="AE127" s="22" t="str">
        <f>IFERROR(('Activity data'!#REF!*(1/Constants!$H$117))*ttokg*FSOMEF*NtoN2O*kgtoGg,"NO")</f>
        <v>NO</v>
      </c>
      <c r="AF127" s="22" t="str">
        <f>IFERROR(('Activity data'!#REF!*(1/Constants!$H$117))*ttokg*FSOMEF*NtoN2O*kgtoGg,"NO")</f>
        <v>NO</v>
      </c>
      <c r="AG127" s="22" t="str">
        <f>IFERROR(('Activity data'!#REF!*(1/Constants!$H$117))*ttokg*FSOMEF*NtoN2O*kgtoGg,"NO")</f>
        <v>NO</v>
      </c>
      <c r="AH127" s="22" t="str">
        <f>IFERROR(('Activity data'!#REF!*(1/Constants!$H$117))*ttokg*FSOMEF*NtoN2O*kgtoGg,"NO")</f>
        <v>NO</v>
      </c>
      <c r="AI127" s="22" t="str">
        <f>IFERROR(('Activity data'!#REF!*(1/Constants!$H$117))*ttokg*FSOMEF*NtoN2O*kgtoGg,"NO")</f>
        <v>NO</v>
      </c>
      <c r="AJ127" s="22" t="str">
        <f>IFERROR(('Activity data'!#REF!*(1/Constants!$H$117))*ttokg*FSOMEF*NtoN2O*kgtoGg,"NO")</f>
        <v>NO</v>
      </c>
      <c r="AK127" s="22" t="str">
        <f>IFERROR(('Activity data'!#REF!*(1/Constants!$H$117))*ttokg*FSOMEF*NtoN2O*kgtoGg,"NO")</f>
        <v>NO</v>
      </c>
      <c r="AL127" s="22" t="str">
        <f>IFERROR(('Activity data'!#REF!*(1/Constants!$H$117))*ttokg*FSOMEF*NtoN2O*kgtoGg,"NO")</f>
        <v>NO</v>
      </c>
      <c r="AM127" s="22" t="str">
        <f>IFERROR(('Activity data'!#REF!*(1/Constants!$H$117))*ttokg*FSOMEF*NtoN2O*kgtoGg,"NO")</f>
        <v>NO</v>
      </c>
      <c r="AN127" s="22" t="str">
        <f>IFERROR(('Activity data'!#REF!*(1/Constants!$H$117))*ttokg*FSOMEF*NtoN2O*kgtoGg,"NO")</f>
        <v>NO</v>
      </c>
      <c r="AO127" s="22" t="str">
        <f>IFERROR(('Activity data'!#REF!*(1/Constants!$H$117))*ttokg*FSOMEF*NtoN2O*kgtoGg,"NO")</f>
        <v>NO</v>
      </c>
      <c r="AP127" s="22" t="str">
        <f>IFERROR(('Activity data'!#REF!*(1/Constants!$H$117))*ttokg*FSOMEF*NtoN2O*kgtoGg,"NO")</f>
        <v>NO</v>
      </c>
      <c r="AQ127" s="22" t="str">
        <f>IFERROR(('Activity data'!#REF!*(1/Constants!$H$117))*ttokg*FSOMEF*NtoN2O*kgtoGg,"NO")</f>
        <v>NO</v>
      </c>
      <c r="AR127" s="22" t="str">
        <f>IFERROR(('Activity data'!#REF!*(1/Constants!$H$117))*ttokg*FSOMEF*NtoN2O*kgtoGg,"NO")</f>
        <v>NO</v>
      </c>
      <c r="AS127" s="22" t="str">
        <f>IFERROR(('Activity data'!#REF!*(1/Constants!$H$117))*ttokg*FSOMEF*NtoN2O*kgtoGg,"NO")</f>
        <v>NO</v>
      </c>
      <c r="AT127" s="22" t="str">
        <f>IFERROR(('Activity data'!#REF!*(1/Constants!$H$117))*ttokg*FSOMEF*NtoN2O*kgtoGg,"NO")</f>
        <v>NO</v>
      </c>
      <c r="AU127" s="22" t="str">
        <f>IFERROR(('Activity data'!#REF!*(1/Constants!$H$117))*ttokg*FSOMEF*NtoN2O*kgtoGg,"NO")</f>
        <v>NO</v>
      </c>
      <c r="AV127" s="22" t="str">
        <f>IFERROR(('Activity data'!#REF!*(1/Constants!$H$117))*ttokg*FSOMEF*NtoN2O*kgtoGg,"NO")</f>
        <v>NO</v>
      </c>
      <c r="AW127" s="22" t="str">
        <f>IFERROR(('Activity data'!#REF!*(1/Constants!$H$117))*ttokg*FSOMEF*NtoN2O*kgtoGg,"NO")</f>
        <v>NO</v>
      </c>
      <c r="AX127" s="22" t="str">
        <f>IFERROR(('Activity data'!#REF!*(1/Constants!$H$117))*ttokg*FSOMEF*NtoN2O*kgtoGg,"NO")</f>
        <v>NO</v>
      </c>
      <c r="AY127" s="22" t="str">
        <f>IFERROR(('Activity data'!#REF!*(1/Constants!$H$117))*ttokg*FSOMEF*NtoN2O*kgtoGg,"NO")</f>
        <v>NO</v>
      </c>
      <c r="AZ127" s="22" t="str">
        <f>IFERROR(('Activity data'!#REF!*(1/Constants!$H$117))*ttokg*FSOMEF*NtoN2O*kgtoGg,"NO")</f>
        <v>NO</v>
      </c>
      <c r="BA127" s="22" t="str">
        <f>IFERROR(('Activity data'!#REF!*(1/Constants!$H$117))*ttokg*FSOMEF*NtoN2O*kgtoGg,"NO")</f>
        <v>NO</v>
      </c>
      <c r="BB127" s="22" t="str">
        <f>IFERROR(('Activity data'!#REF!*(1/Constants!$H$117))*ttokg*FSOMEF*NtoN2O*kgtoGg,"NO")</f>
        <v>NO</v>
      </c>
      <c r="BC127" s="22" t="str">
        <f>IFERROR(('Activity data'!#REF!*(1/Constants!$H$117))*ttokg*FSOMEF*NtoN2O*kgtoGg,"NO")</f>
        <v>NO</v>
      </c>
      <c r="BD127" s="22" t="str">
        <f>IFERROR(('Activity data'!#REF!*(1/Constants!$H$117))*ttokg*FSOMEF*NtoN2O*kgtoGg,"NO")</f>
        <v>NO</v>
      </c>
      <c r="BE127" s="22" t="str">
        <f>IFERROR(('Activity data'!#REF!*(1/Constants!$H$117))*ttokg*FSOMEF*NtoN2O*kgtoGg,"NO")</f>
        <v>NO</v>
      </c>
      <c r="BF127" s="22" t="str">
        <f>IFERROR(('Activity data'!#REF!*(1/Constants!$H$117))*ttokg*FSOMEF*NtoN2O*kgtoGg,"NO")</f>
        <v>NO</v>
      </c>
      <c r="BG127" s="22" t="str">
        <f>IFERROR(('Activity data'!#REF!*(1/Constants!$H$117))*ttokg*FSOMEF*NtoN2O*kgtoGg,"NO")</f>
        <v>NO</v>
      </c>
      <c r="BH127" s="22" t="str">
        <f>IFERROR(('Activity data'!#REF!*(1/Constants!$H$117))*ttokg*FSOMEF*NtoN2O*kgtoGg,"NO")</f>
        <v>NO</v>
      </c>
      <c r="BI127" s="22" t="str">
        <f>IFERROR(('Activity data'!#REF!*(1/Constants!$H$117))*ttokg*FSOMEF*NtoN2O*kgtoGg,"NO")</f>
        <v>NO</v>
      </c>
      <c r="BJ127" s="22" t="str">
        <f>IFERROR(('Activity data'!#REF!*(1/Constants!$H$117))*ttokg*FSOMEF*NtoN2O*kgtoGg,"NO")</f>
        <v>NO</v>
      </c>
      <c r="BK127" s="22" t="str">
        <f>IFERROR(('Activity data'!#REF!*(1/Constants!$H$117))*ttokg*FSOMEF*NtoN2O*kgtoGg,"NO")</f>
        <v>NO</v>
      </c>
      <c r="BL127" s="22" t="str">
        <f>IFERROR(('Activity data'!#REF!*(1/Constants!$H$117))*ttokg*FSOMEF*NtoN2O*kgtoGg,"NO")</f>
        <v>NO</v>
      </c>
      <c r="BM127" s="22" t="str">
        <f>IFERROR(('Activity data'!#REF!*(1/Constants!$H$117))*ttokg*FSOMEF*NtoN2O*kgtoGg,"NO")</f>
        <v>NO</v>
      </c>
      <c r="BN127" s="22" t="str">
        <f>IFERROR(('Activity data'!#REF!*(1/Constants!$H$117))*ttokg*FSOMEF*NtoN2O*kgtoGg,"NO")</f>
        <v>NO</v>
      </c>
      <c r="BO127" s="22" t="str">
        <f>IFERROR(('Activity data'!#REF!*(1/Constants!$H$117))*ttokg*FSOMEF*NtoN2O*kgtoGg,"NO")</f>
        <v>NO</v>
      </c>
      <c r="BP127" s="22" t="str">
        <f>IFERROR(('Activity data'!#REF!*(1/Constants!$H$117))*ttokg*FSOMEF*NtoN2O*kgtoGg,"NO")</f>
        <v>NO</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data'!H92*(1/Constants!$H$117))*ttokg*FSOMEF*NtoN2O*kgtoGg,"NO")</f>
        <v>0</v>
      </c>
      <c r="I128" s="22" t="str">
        <f>IFERROR(('Activity data'!#REF!*(1/Constants!$H$117))*ttokg*FSOMEF*NtoN2O*kgtoGg,"NO")</f>
        <v>NO</v>
      </c>
      <c r="J128" s="22" t="str">
        <f>IFERROR(('Activity data'!#REF!*(1/Constants!$H$117))*ttokg*FSOMEF*NtoN2O*kgtoGg,"NO")</f>
        <v>NO</v>
      </c>
      <c r="K128" s="22" t="str">
        <f>IFERROR(('Activity data'!#REF!*(1/Constants!$H$117))*ttokg*FSOMEF*NtoN2O*kgtoGg,"NO")</f>
        <v>NO</v>
      </c>
      <c r="L128" s="22" t="str">
        <f>IFERROR(('Activity data'!#REF!*(1/Constants!$H$117))*ttokg*FSOMEF*NtoN2O*kgtoGg,"NO")</f>
        <v>NO</v>
      </c>
      <c r="M128" s="22" t="str">
        <f>IFERROR(('Activity data'!#REF!*(1/Constants!$H$117))*ttokg*FSOMEF*NtoN2O*kgtoGg,"NO")</f>
        <v>NO</v>
      </c>
      <c r="N128" s="22" t="str">
        <f>IFERROR(('Activity data'!#REF!*(1/Constants!$H$117))*ttokg*FSOMEF*NtoN2O*kgtoGg,"NO")</f>
        <v>NO</v>
      </c>
      <c r="O128" s="22" t="str">
        <f>IFERROR(('Activity data'!#REF!*(1/Constants!$H$117))*ttokg*FSOMEF*NtoN2O*kgtoGg,"NO")</f>
        <v>NO</v>
      </c>
      <c r="P128" s="22" t="str">
        <f>IFERROR(('Activity data'!#REF!*(1/Constants!$H$117))*ttokg*FSOMEF*NtoN2O*kgtoGg,"NO")</f>
        <v>NO</v>
      </c>
      <c r="Q128" s="22" t="str">
        <f>IFERROR(('Activity data'!#REF!*(1/Constants!$H$117))*ttokg*FSOMEF*NtoN2O*kgtoGg,"NO")</f>
        <v>NO</v>
      </c>
      <c r="R128" s="22" t="str">
        <f>IFERROR(('Activity data'!#REF!*(1/Constants!$H$117))*ttokg*FSOMEF*NtoN2O*kgtoGg,"NO")</f>
        <v>NO</v>
      </c>
      <c r="S128" s="22" t="str">
        <f>IFERROR(('Activity data'!#REF!*(1/Constants!$H$117))*ttokg*FSOMEF*NtoN2O*kgtoGg,"NO")</f>
        <v>NO</v>
      </c>
      <c r="T128" s="22" t="str">
        <f>IFERROR(('Activity data'!#REF!*(1/Constants!$H$117))*ttokg*FSOMEF*NtoN2O*kgtoGg,"NO")</f>
        <v>NO</v>
      </c>
      <c r="U128" s="22" t="str">
        <f>IFERROR(('Activity data'!#REF!*(1/Constants!$H$117))*ttokg*FSOMEF*NtoN2O*kgtoGg,"NO")</f>
        <v>NO</v>
      </c>
      <c r="V128" s="22" t="str">
        <f>IFERROR(('Activity data'!#REF!*(1/Constants!$H$117))*ttokg*FSOMEF*NtoN2O*kgtoGg,"NO")</f>
        <v>NO</v>
      </c>
      <c r="W128" s="22" t="str">
        <f>IFERROR(('Activity data'!#REF!*(1/Constants!$H$117))*ttokg*FSOMEF*NtoN2O*kgtoGg,"NO")</f>
        <v>NO</v>
      </c>
      <c r="X128" s="22" t="str">
        <f>IFERROR(('Activity data'!#REF!*(1/Constants!$H$117))*ttokg*FSOMEF*NtoN2O*kgtoGg,"NO")</f>
        <v>NO</v>
      </c>
      <c r="Y128" s="22" t="str">
        <f>IFERROR(('Activity data'!#REF!*(1/Constants!$H$117))*ttokg*FSOMEF*NtoN2O*kgtoGg,"NO")</f>
        <v>NO</v>
      </c>
      <c r="Z128" s="22" t="str">
        <f>IFERROR(('Activity data'!#REF!*(1/Constants!$H$117))*ttokg*FSOMEF*NtoN2O*kgtoGg,"NO")</f>
        <v>NO</v>
      </c>
      <c r="AA128" s="22" t="str">
        <f>IFERROR(('Activity data'!#REF!*(1/Constants!$H$117))*ttokg*FSOMEF*NtoN2O*kgtoGg,"NO")</f>
        <v>NO</v>
      </c>
      <c r="AB128" s="22" t="str">
        <f>IFERROR(('Activity data'!#REF!*(1/Constants!$H$117))*ttokg*FSOMEF*NtoN2O*kgtoGg,"NO")</f>
        <v>NO</v>
      </c>
      <c r="AC128" s="22" t="str">
        <f>IFERROR(('Activity data'!#REF!*(1/Constants!$H$117))*ttokg*FSOMEF*NtoN2O*kgtoGg,"NO")</f>
        <v>NO</v>
      </c>
      <c r="AD128" s="22" t="str">
        <f>IFERROR(('Activity data'!#REF!*(1/Constants!$H$117))*ttokg*FSOMEF*NtoN2O*kgtoGg,"NO")</f>
        <v>NO</v>
      </c>
      <c r="AE128" s="22" t="str">
        <f>IFERROR(('Activity data'!#REF!*(1/Constants!$H$117))*ttokg*FSOMEF*NtoN2O*kgtoGg,"NO")</f>
        <v>NO</v>
      </c>
      <c r="AF128" s="22" t="str">
        <f>IFERROR(('Activity data'!#REF!*(1/Constants!$H$117))*ttokg*FSOMEF*NtoN2O*kgtoGg,"NO")</f>
        <v>NO</v>
      </c>
      <c r="AG128" s="22" t="str">
        <f>IFERROR(('Activity data'!#REF!*(1/Constants!$H$117))*ttokg*FSOMEF*NtoN2O*kgtoGg,"NO")</f>
        <v>NO</v>
      </c>
      <c r="AH128" s="22" t="str">
        <f>IFERROR(('Activity data'!#REF!*(1/Constants!$H$117))*ttokg*FSOMEF*NtoN2O*kgtoGg,"NO")</f>
        <v>NO</v>
      </c>
      <c r="AI128" s="22" t="str">
        <f>IFERROR(('Activity data'!#REF!*(1/Constants!$H$117))*ttokg*FSOMEF*NtoN2O*kgtoGg,"NO")</f>
        <v>NO</v>
      </c>
      <c r="AJ128" s="22" t="str">
        <f>IFERROR(('Activity data'!#REF!*(1/Constants!$H$117))*ttokg*FSOMEF*NtoN2O*kgtoGg,"NO")</f>
        <v>NO</v>
      </c>
      <c r="AK128" s="22" t="str">
        <f>IFERROR(('Activity data'!#REF!*(1/Constants!$H$117))*ttokg*FSOMEF*NtoN2O*kgtoGg,"NO")</f>
        <v>NO</v>
      </c>
      <c r="AL128" s="22" t="str">
        <f>IFERROR(('Activity data'!#REF!*(1/Constants!$H$117))*ttokg*FSOMEF*NtoN2O*kgtoGg,"NO")</f>
        <v>NO</v>
      </c>
      <c r="AM128" s="22" t="str">
        <f>IFERROR(('Activity data'!#REF!*(1/Constants!$H$117))*ttokg*FSOMEF*NtoN2O*kgtoGg,"NO")</f>
        <v>NO</v>
      </c>
      <c r="AN128" s="22" t="str">
        <f>IFERROR(('Activity data'!#REF!*(1/Constants!$H$117))*ttokg*FSOMEF*NtoN2O*kgtoGg,"NO")</f>
        <v>NO</v>
      </c>
      <c r="AO128" s="22" t="str">
        <f>IFERROR(('Activity data'!#REF!*(1/Constants!$H$117))*ttokg*FSOMEF*NtoN2O*kgtoGg,"NO")</f>
        <v>NO</v>
      </c>
      <c r="AP128" s="22" t="str">
        <f>IFERROR(('Activity data'!#REF!*(1/Constants!$H$117))*ttokg*FSOMEF*NtoN2O*kgtoGg,"NO")</f>
        <v>NO</v>
      </c>
      <c r="AQ128" s="22" t="str">
        <f>IFERROR(('Activity data'!#REF!*(1/Constants!$H$117))*ttokg*FSOMEF*NtoN2O*kgtoGg,"NO")</f>
        <v>NO</v>
      </c>
      <c r="AR128" s="22" t="str">
        <f>IFERROR(('Activity data'!#REF!*(1/Constants!$H$117))*ttokg*FSOMEF*NtoN2O*kgtoGg,"NO")</f>
        <v>NO</v>
      </c>
      <c r="AS128" s="22" t="str">
        <f>IFERROR(('Activity data'!#REF!*(1/Constants!$H$117))*ttokg*FSOMEF*NtoN2O*kgtoGg,"NO")</f>
        <v>NO</v>
      </c>
      <c r="AT128" s="22" t="str">
        <f>IFERROR(('Activity data'!#REF!*(1/Constants!$H$117))*ttokg*FSOMEF*NtoN2O*kgtoGg,"NO")</f>
        <v>NO</v>
      </c>
      <c r="AU128" s="22" t="str">
        <f>IFERROR(('Activity data'!#REF!*(1/Constants!$H$117))*ttokg*FSOMEF*NtoN2O*kgtoGg,"NO")</f>
        <v>NO</v>
      </c>
      <c r="AV128" s="22" t="str">
        <f>IFERROR(('Activity data'!#REF!*(1/Constants!$H$117))*ttokg*FSOMEF*NtoN2O*kgtoGg,"NO")</f>
        <v>NO</v>
      </c>
      <c r="AW128" s="22" t="str">
        <f>IFERROR(('Activity data'!#REF!*(1/Constants!$H$117))*ttokg*FSOMEF*NtoN2O*kgtoGg,"NO")</f>
        <v>NO</v>
      </c>
      <c r="AX128" s="22" t="str">
        <f>IFERROR(('Activity data'!#REF!*(1/Constants!$H$117))*ttokg*FSOMEF*NtoN2O*kgtoGg,"NO")</f>
        <v>NO</v>
      </c>
      <c r="AY128" s="22" t="str">
        <f>IFERROR(('Activity data'!#REF!*(1/Constants!$H$117))*ttokg*FSOMEF*NtoN2O*kgtoGg,"NO")</f>
        <v>NO</v>
      </c>
      <c r="AZ128" s="22" t="str">
        <f>IFERROR(('Activity data'!#REF!*(1/Constants!$H$117))*ttokg*FSOMEF*NtoN2O*kgtoGg,"NO")</f>
        <v>NO</v>
      </c>
      <c r="BA128" s="22" t="str">
        <f>IFERROR(('Activity data'!#REF!*(1/Constants!$H$117))*ttokg*FSOMEF*NtoN2O*kgtoGg,"NO")</f>
        <v>NO</v>
      </c>
      <c r="BB128" s="22" t="str">
        <f>IFERROR(('Activity data'!#REF!*(1/Constants!$H$117))*ttokg*FSOMEF*NtoN2O*kgtoGg,"NO")</f>
        <v>NO</v>
      </c>
      <c r="BC128" s="22" t="str">
        <f>IFERROR(('Activity data'!#REF!*(1/Constants!$H$117))*ttokg*FSOMEF*NtoN2O*kgtoGg,"NO")</f>
        <v>NO</v>
      </c>
      <c r="BD128" s="22" t="str">
        <f>IFERROR(('Activity data'!#REF!*(1/Constants!$H$117))*ttokg*FSOMEF*NtoN2O*kgtoGg,"NO")</f>
        <v>NO</v>
      </c>
      <c r="BE128" s="22" t="str">
        <f>IFERROR(('Activity data'!#REF!*(1/Constants!$H$117))*ttokg*FSOMEF*NtoN2O*kgtoGg,"NO")</f>
        <v>NO</v>
      </c>
      <c r="BF128" s="22" t="str">
        <f>IFERROR(('Activity data'!#REF!*(1/Constants!$H$117))*ttokg*FSOMEF*NtoN2O*kgtoGg,"NO")</f>
        <v>NO</v>
      </c>
      <c r="BG128" s="22" t="str">
        <f>IFERROR(('Activity data'!#REF!*(1/Constants!$H$117))*ttokg*FSOMEF*NtoN2O*kgtoGg,"NO")</f>
        <v>NO</v>
      </c>
      <c r="BH128" s="22" t="str">
        <f>IFERROR(('Activity data'!#REF!*(1/Constants!$H$117))*ttokg*FSOMEF*NtoN2O*kgtoGg,"NO")</f>
        <v>NO</v>
      </c>
      <c r="BI128" s="22" t="str">
        <f>IFERROR(('Activity data'!#REF!*(1/Constants!$H$117))*ttokg*FSOMEF*NtoN2O*kgtoGg,"NO")</f>
        <v>NO</v>
      </c>
      <c r="BJ128" s="22" t="str">
        <f>IFERROR(('Activity data'!#REF!*(1/Constants!$H$117))*ttokg*FSOMEF*NtoN2O*kgtoGg,"NO")</f>
        <v>NO</v>
      </c>
      <c r="BK128" s="22" t="str">
        <f>IFERROR(('Activity data'!#REF!*(1/Constants!$H$117))*ttokg*FSOMEF*NtoN2O*kgtoGg,"NO")</f>
        <v>NO</v>
      </c>
      <c r="BL128" s="22" t="str">
        <f>IFERROR(('Activity data'!#REF!*(1/Constants!$H$117))*ttokg*FSOMEF*NtoN2O*kgtoGg,"NO")</f>
        <v>NO</v>
      </c>
      <c r="BM128" s="22" t="str">
        <f>IFERROR(('Activity data'!#REF!*(1/Constants!$H$117))*ttokg*FSOMEF*NtoN2O*kgtoGg,"NO")</f>
        <v>NO</v>
      </c>
      <c r="BN128" s="22" t="str">
        <f>IFERROR(('Activity data'!#REF!*(1/Constants!$H$117))*ttokg*FSOMEF*NtoN2O*kgtoGg,"NO")</f>
        <v>NO</v>
      </c>
      <c r="BO128" s="22" t="str">
        <f>IFERROR(('Activity data'!#REF!*(1/Constants!$H$117))*ttokg*FSOMEF*NtoN2O*kgtoGg,"NO")</f>
        <v>NO</v>
      </c>
      <c r="BP128" s="22" t="str">
        <f>IFERROR(('Activity data'!#REF!*(1/Constants!$H$117))*ttokg*FSOMEF*NtoN2O*kgtoGg,"NO")</f>
        <v>NO</v>
      </c>
    </row>
    <row r="129" spans="1:68" x14ac:dyDescent="0.25">
      <c r="A129" t="str">
        <f t="shared" si="39"/>
        <v>3C Aggregated and non-CO2 emissions on land</v>
      </c>
      <c r="B129" t="str">
        <f t="shared" si="31"/>
        <v>3C4 Direct N2O from managed soils (N2O)</v>
      </c>
      <c r="C129" t="s">
        <v>60</v>
      </c>
      <c r="D129" t="str">
        <f>" - "&amp;'Activity data'!D89</f>
        <v xml:space="preserve"> - Cropland remaining cropland</v>
      </c>
      <c r="E129" t="str">
        <f t="shared" si="32"/>
        <v>FSOM - Cropland remaining cropland</v>
      </c>
      <c r="G129" t="str">
        <f t="shared" si="37"/>
        <v>Gg N2O</v>
      </c>
      <c r="H129" s="22" t="str">
        <f>IFERROR(('Activity data'!H93*(1/Constants!$H$117))*ttokg*FSOMEF*NtoN2O*kgtoGg,"NO")</f>
        <v>NO</v>
      </c>
      <c r="I129" s="22" t="str">
        <f>IFERROR(('Activity data'!I89*(1/Constants!$H$116))*ttokg*FSOMEF*NtoN2O*kgtoGg,"NO")</f>
        <v>NO</v>
      </c>
      <c r="J129" s="22" t="str">
        <f>IFERROR(('Activity data'!J89*(1/Constants!$H$116))*ttokg*FSOMEF*NtoN2O*kgtoGg,"NO")</f>
        <v>NO</v>
      </c>
      <c r="K129" s="22" t="str">
        <f>IFERROR(('Activity data'!K89*(1/Constants!$H$116))*ttokg*FSOMEF*NtoN2O*kgtoGg,"NO")</f>
        <v>NO</v>
      </c>
      <c r="L129" s="22" t="str">
        <f>IFERROR(('Activity data'!L89*(1/Constants!$H$116))*ttokg*FSOMEF*NtoN2O*kgtoGg,"NO")</f>
        <v>NO</v>
      </c>
      <c r="M129" s="22" t="str">
        <f>IFERROR(('Activity data'!M89*(1/Constants!$H$116))*ttokg*FSOMEF*NtoN2O*kgtoGg,"NO")</f>
        <v>NO</v>
      </c>
      <c r="N129" s="22" t="str">
        <f>IFERROR(('Activity data'!N89*(1/Constants!$H$116))*ttokg*FSOMEF*NtoN2O*kgtoGg,"NO")</f>
        <v>NO</v>
      </c>
      <c r="O129" s="22" t="str">
        <f>IFERROR(('Activity data'!O89*(1/Constants!$H$116))*ttokg*FSOMEF*NtoN2O*kgtoGg,"NO")</f>
        <v>NO</v>
      </c>
      <c r="P129" s="22" t="str">
        <f>IFERROR(('Activity data'!P89*(1/Constants!$H$116))*ttokg*FSOMEF*NtoN2O*kgtoGg,"NO")</f>
        <v>NO</v>
      </c>
      <c r="Q129" s="22" t="str">
        <f>IFERROR(('Activity data'!Q89*(1/Constants!$H$116))*ttokg*FSOMEF*NtoN2O*kgtoGg,"NO")</f>
        <v>NO</v>
      </c>
      <c r="R129" s="22" t="str">
        <f>IFERROR(('Activity data'!R89*(1/Constants!$H$116))*ttokg*FSOMEF*NtoN2O*kgtoGg,"NO")</f>
        <v>NO</v>
      </c>
      <c r="S129" s="22" t="str">
        <f>IFERROR(('Activity data'!S89*(1/Constants!$H$116))*ttokg*FSOMEF*NtoN2O*kgtoGg,"NO")</f>
        <v>NO</v>
      </c>
      <c r="T129" s="22" t="str">
        <f>IFERROR(('Activity data'!T89*(1/Constants!$H$116))*ttokg*FSOMEF*NtoN2O*kgtoGg,"NO")</f>
        <v>NO</v>
      </c>
      <c r="U129" s="22" t="str">
        <f>IFERROR(('Activity data'!U89*(1/Constants!$H$116))*ttokg*FSOMEF*NtoN2O*kgtoGg,"NO")</f>
        <v>NO</v>
      </c>
      <c r="V129" s="22" t="str">
        <f>IFERROR(('Activity data'!V89*(1/Constants!$H$116))*ttokg*FSOMEF*NtoN2O*kgtoGg,"NO")</f>
        <v>NO</v>
      </c>
      <c r="W129" s="22" t="str">
        <f>IFERROR(('Activity data'!W89*(1/Constants!$H$116))*ttokg*FSOMEF*NtoN2O*kgtoGg,"NO")</f>
        <v>NO</v>
      </c>
      <c r="X129" s="22" t="str">
        <f>IFERROR(('Activity data'!X89*(1/Constants!$H$116))*ttokg*FSOMEF*NtoN2O*kgtoGg,"NO")</f>
        <v>NO</v>
      </c>
      <c r="Y129" s="22" t="str">
        <f>IFERROR(('Activity data'!Y89*(1/Constants!$H$116))*ttokg*FSOMEF*NtoN2O*kgtoGg,"NO")</f>
        <v>NO</v>
      </c>
      <c r="Z129" s="22" t="str">
        <f>IFERROR(('Activity data'!Z89*(1/Constants!$H$116))*ttokg*FSOMEF*NtoN2O*kgtoGg,"NO")</f>
        <v>NO</v>
      </c>
      <c r="AA129" s="22" t="str">
        <f>IFERROR(('Activity data'!AA89*(1/Constants!$H$116))*ttokg*FSOMEF*NtoN2O*kgtoGg,"NO")</f>
        <v>NO</v>
      </c>
      <c r="AB129" s="22" t="str">
        <f>IFERROR(('Activity data'!AB89*(1/Constants!$H$116))*ttokg*FSOMEF*NtoN2O*kgtoGg,"NO")</f>
        <v>NO</v>
      </c>
      <c r="AC129" s="22" t="str">
        <f>IFERROR(('Activity data'!AC89*(1/Constants!$H$116))*ttokg*FSOMEF*NtoN2O*kgtoGg,"NO")</f>
        <v>NO</v>
      </c>
      <c r="AD129" s="22" t="str">
        <f>IFERROR(('Activity data'!AD89*(1/Constants!$H$116))*ttokg*FSOMEF*NtoN2O*kgtoGg,"NO")</f>
        <v>NO</v>
      </c>
      <c r="AE129" s="22" t="str">
        <f>IFERROR(('Activity data'!AE89*(1/Constants!$H$116))*ttokg*FSOMEF*NtoN2O*kgtoGg,"NO")</f>
        <v>NO</v>
      </c>
      <c r="AF129" s="22" t="str">
        <f>IFERROR(('Activity data'!AF89*(1/Constants!$H$116))*ttokg*FSOMEF*NtoN2O*kgtoGg,"NO")</f>
        <v>NO</v>
      </c>
      <c r="AG129" s="22" t="str">
        <f>IFERROR(('Activity data'!AG89*(1/Constants!$H$116))*ttokg*FSOMEF*NtoN2O*kgtoGg,"NO")</f>
        <v>NO</v>
      </c>
      <c r="AH129" s="22" t="str">
        <f>IFERROR(('Activity data'!AH89*(1/Constants!$H$116))*ttokg*FSOMEF*NtoN2O*kgtoGg,"NO")</f>
        <v>NO</v>
      </c>
      <c r="AI129" s="22" t="str">
        <f>IFERROR(('Activity data'!AI89*(1/Constants!$H$116))*ttokg*FSOMEF*NtoN2O*kgtoGg,"NO")</f>
        <v>NO</v>
      </c>
      <c r="AJ129" s="22" t="str">
        <f>IFERROR(('Activity data'!AJ89*(1/Constants!$H$116))*ttokg*FSOMEF*NtoN2O*kgtoGg,"NO")</f>
        <v>NO</v>
      </c>
      <c r="AK129" s="22" t="str">
        <f>IFERROR(('Activity data'!AK89*(1/Constants!$H$116))*ttokg*FSOMEF*NtoN2O*kgtoGg,"NO")</f>
        <v>NO</v>
      </c>
      <c r="AL129" s="22" t="str">
        <f>IFERROR(('Activity data'!AL89*(1/Constants!$H$116))*ttokg*FSOMEF*NtoN2O*kgtoGg,"NO")</f>
        <v>NO</v>
      </c>
      <c r="AM129" s="22" t="str">
        <f>IFERROR(('Activity data'!AM89*(1/Constants!$H$116))*ttokg*FSOMEF*NtoN2O*kgtoGg,"NO")</f>
        <v>NO</v>
      </c>
      <c r="AN129" s="22" t="str">
        <f>IFERROR(('Activity data'!AN89*(1/Constants!$H$116))*ttokg*FSOMEF*NtoN2O*kgtoGg,"NO")</f>
        <v>NO</v>
      </c>
      <c r="AO129" s="22" t="str">
        <f>IFERROR(('Activity data'!AO89*(1/Constants!$H$116))*ttokg*FSOMEF*NtoN2O*kgtoGg,"NO")</f>
        <v>NO</v>
      </c>
      <c r="AP129" s="22" t="str">
        <f>IFERROR(('Activity data'!AP89*(1/Constants!$H$116))*ttokg*FSOMEF*NtoN2O*kgtoGg,"NO")</f>
        <v>NO</v>
      </c>
      <c r="AQ129" s="22" t="str">
        <f>IFERROR(('Activity data'!AQ89*(1/Constants!$H$116))*ttokg*FSOMEF*NtoN2O*kgtoGg,"NO")</f>
        <v>NO</v>
      </c>
      <c r="AR129" s="22" t="str">
        <f>IFERROR(('Activity data'!AR89*(1/Constants!$H$116))*ttokg*FSOMEF*NtoN2O*kgtoGg,"NO")</f>
        <v>NO</v>
      </c>
      <c r="AS129" s="22" t="str">
        <f>IFERROR(('Activity data'!AS89*(1/Constants!$H$116))*ttokg*FSOMEF*NtoN2O*kgtoGg,"NO")</f>
        <v>NO</v>
      </c>
      <c r="AT129" s="22" t="str">
        <f>IFERROR(('Activity data'!AT89*(1/Constants!$H$116))*ttokg*FSOMEF*NtoN2O*kgtoGg,"NO")</f>
        <v>NO</v>
      </c>
      <c r="AU129" s="22" t="str">
        <f>IFERROR(('Activity data'!AU89*(1/Constants!$H$116))*ttokg*FSOMEF*NtoN2O*kgtoGg,"NO")</f>
        <v>NO</v>
      </c>
      <c r="AV129" s="22" t="str">
        <f>IFERROR(('Activity data'!AV89*(1/Constants!$H$116))*ttokg*FSOMEF*NtoN2O*kgtoGg,"NO")</f>
        <v>NO</v>
      </c>
      <c r="AW129" s="22" t="str">
        <f>IFERROR(('Activity data'!AW89*(1/Constants!$H$116))*ttokg*FSOMEF*NtoN2O*kgtoGg,"NO")</f>
        <v>NO</v>
      </c>
      <c r="AX129" s="22" t="str">
        <f>IFERROR(('Activity data'!AX89*(1/Constants!$H$116))*ttokg*FSOMEF*NtoN2O*kgtoGg,"NO")</f>
        <v>NO</v>
      </c>
      <c r="AY129" s="22" t="str">
        <f>IFERROR(('Activity data'!AY89*(1/Constants!$H$116))*ttokg*FSOMEF*NtoN2O*kgtoGg,"NO")</f>
        <v>NO</v>
      </c>
      <c r="AZ129" s="22" t="str">
        <f>IFERROR(('Activity data'!AZ89*(1/Constants!$H$116))*ttokg*FSOMEF*NtoN2O*kgtoGg,"NO")</f>
        <v>NO</v>
      </c>
      <c r="BA129" s="22" t="str">
        <f>IFERROR(('Activity data'!BA89*(1/Constants!$H$116))*ttokg*FSOMEF*NtoN2O*kgtoGg,"NO")</f>
        <v>NO</v>
      </c>
      <c r="BB129" s="22" t="str">
        <f>IFERROR(('Activity data'!BB89*(1/Constants!$H$116))*ttokg*FSOMEF*NtoN2O*kgtoGg,"NO")</f>
        <v>NO</v>
      </c>
      <c r="BC129" s="22" t="str">
        <f>IFERROR(('Activity data'!BC89*(1/Constants!$H$116))*ttokg*FSOMEF*NtoN2O*kgtoGg,"NO")</f>
        <v>NO</v>
      </c>
      <c r="BD129" s="22" t="str">
        <f>IFERROR(('Activity data'!BD89*(1/Constants!$H$116))*ttokg*FSOMEF*NtoN2O*kgtoGg,"NO")</f>
        <v>NO</v>
      </c>
      <c r="BE129" s="22" t="str">
        <f>IFERROR(('Activity data'!BE89*(1/Constants!$H$116))*ttokg*FSOMEF*NtoN2O*kgtoGg,"NO")</f>
        <v>NO</v>
      </c>
      <c r="BF129" s="22" t="str">
        <f>IFERROR(('Activity data'!BF89*(1/Constants!$H$116))*ttokg*FSOMEF*NtoN2O*kgtoGg,"NO")</f>
        <v>NO</v>
      </c>
      <c r="BG129" s="22" t="str">
        <f>IFERROR(('Activity data'!BG89*(1/Constants!$H$116))*ttokg*FSOMEF*NtoN2O*kgtoGg,"NO")</f>
        <v>NO</v>
      </c>
      <c r="BH129" s="22" t="str">
        <f>IFERROR(('Activity data'!BH89*(1/Constants!$H$116))*ttokg*FSOMEF*NtoN2O*kgtoGg,"NO")</f>
        <v>NO</v>
      </c>
      <c r="BI129" s="22" t="str">
        <f>IFERROR(('Activity data'!BI89*(1/Constants!$H$116))*ttokg*FSOMEF*NtoN2O*kgtoGg,"NO")</f>
        <v>NO</v>
      </c>
      <c r="BJ129" s="22" t="str">
        <f>IFERROR(('Activity data'!BJ89*(1/Constants!$H$116))*ttokg*FSOMEF*NtoN2O*kgtoGg,"NO")</f>
        <v>NO</v>
      </c>
      <c r="BK129" s="22" t="str">
        <f>IFERROR(('Activity data'!BK89*(1/Constants!$H$116))*ttokg*FSOMEF*NtoN2O*kgtoGg,"NO")</f>
        <v>NO</v>
      </c>
      <c r="BL129" s="22" t="str">
        <f>IFERROR(('Activity data'!BL89*(1/Constants!$H$116))*ttokg*FSOMEF*NtoN2O*kgtoGg,"NO")</f>
        <v>NO</v>
      </c>
      <c r="BM129" s="22" t="str">
        <f>IFERROR(('Activity data'!BM89*(1/Constants!$H$116))*ttokg*FSOMEF*NtoN2O*kgtoGg,"NO")</f>
        <v>NO</v>
      </c>
      <c r="BN129" s="22" t="str">
        <f>IFERROR(('Activity data'!BN89*(1/Constants!$H$116))*ttokg*FSOMEF*NtoN2O*kgtoGg,"NO")</f>
        <v>NO</v>
      </c>
      <c r="BO129" s="22" t="str">
        <f>IFERROR(('Activity data'!BO89*(1/Constants!$H$116))*ttokg*FSOMEF*NtoN2O*kgtoGg,"NO")</f>
        <v>NO</v>
      </c>
      <c r="BP129" s="22" t="str">
        <f>IFERROR(('Activity data'!BP89*(1/Constants!$H$116))*ttokg*FSOMEF*NtoN2O*kgtoGg,"NO")</f>
        <v>NO</v>
      </c>
    </row>
    <row r="130" spans="1:68" x14ac:dyDescent="0.25">
      <c r="A130" t="str">
        <f t="shared" si="39"/>
        <v>3C Aggregated and non-CO2 emissions on land</v>
      </c>
      <c r="B130" t="str">
        <f t="shared" si="31"/>
        <v>3C4 Direct N2O from managed soils (N2O)</v>
      </c>
      <c r="C130" t="s">
        <v>60</v>
      </c>
      <c r="D130" t="str">
        <f>" - "&amp;'Activity data'!D90</f>
        <v xml:space="preserve"> - Land converted to cropland</v>
      </c>
      <c r="E130" t="str">
        <f t="shared" ref="E130:E134" si="41">C130&amp;D130</f>
        <v>FSOM - Land converted to cropland</v>
      </c>
      <c r="G130" t="str">
        <f t="shared" si="37"/>
        <v>Gg N2O</v>
      </c>
      <c r="H130" s="22" t="str">
        <f>IFERROR(('Activity data'!H94*(1/Constants!$H$117))*ttokg*FSOMEF*NtoN2O*kgtoGg,"NO")</f>
        <v>NO</v>
      </c>
      <c r="I130" s="22" t="str">
        <f>IFERROR(('Activity data'!#REF!*(1/Constants!$H$114))*ttokg*FSOMEF*NtoN2O*kgtoGg,"NO")</f>
        <v>NO</v>
      </c>
      <c r="J130" s="22" t="str">
        <f>IFERROR(('Activity data'!#REF!*(1/Constants!$H$114))*ttokg*FSOMEF*NtoN2O*kgtoGg,"NO")</f>
        <v>NO</v>
      </c>
      <c r="K130" s="22" t="str">
        <f>IFERROR(('Activity data'!#REF!*(1/Constants!$H$114))*ttokg*FSOMEF*NtoN2O*kgtoGg,"NO")</f>
        <v>NO</v>
      </c>
      <c r="L130" s="22" t="str">
        <f>IFERROR(('Activity data'!#REF!*(1/Constants!$H$114))*ttokg*FSOMEF*NtoN2O*kgtoGg,"NO")</f>
        <v>NO</v>
      </c>
      <c r="M130" s="22" t="str">
        <f>IFERROR(('Activity data'!#REF!*(1/Constants!$H$114))*ttokg*FSOMEF*NtoN2O*kgtoGg,"NO")</f>
        <v>NO</v>
      </c>
      <c r="N130" s="22" t="str">
        <f>IFERROR(('Activity data'!#REF!*(1/Constants!$H$114))*ttokg*FSOMEF*NtoN2O*kgtoGg,"NO")</f>
        <v>NO</v>
      </c>
      <c r="O130" s="22" t="str">
        <f>IFERROR(('Activity data'!#REF!*(1/Constants!$H$114))*ttokg*FSOMEF*NtoN2O*kgtoGg,"NO")</f>
        <v>NO</v>
      </c>
      <c r="P130" s="22" t="str">
        <f>IFERROR(('Activity data'!#REF!*(1/Constants!$H$114))*ttokg*FSOMEF*NtoN2O*kgtoGg,"NO")</f>
        <v>NO</v>
      </c>
      <c r="Q130" s="22" t="str">
        <f>IFERROR(('Activity data'!#REF!*(1/Constants!$H$114))*ttokg*FSOMEF*NtoN2O*kgtoGg,"NO")</f>
        <v>NO</v>
      </c>
      <c r="R130" s="22" t="str">
        <f>IFERROR(('Activity data'!#REF!*(1/Constants!$H$114))*ttokg*FSOMEF*NtoN2O*kgtoGg,"NO")</f>
        <v>NO</v>
      </c>
      <c r="S130" s="22" t="str">
        <f>IFERROR(('Activity data'!#REF!*(1/Constants!$H$114))*ttokg*FSOMEF*NtoN2O*kgtoGg,"NO")</f>
        <v>NO</v>
      </c>
      <c r="T130" s="22" t="str">
        <f>IFERROR(('Activity data'!#REF!*(1/Constants!$H$114))*ttokg*FSOMEF*NtoN2O*kgtoGg,"NO")</f>
        <v>NO</v>
      </c>
      <c r="U130" s="22" t="str">
        <f>IFERROR(('Activity data'!#REF!*(1/Constants!$H$114))*ttokg*FSOMEF*NtoN2O*kgtoGg,"NO")</f>
        <v>NO</v>
      </c>
      <c r="V130" s="22" t="str">
        <f>IFERROR(('Activity data'!#REF!*(1/Constants!$H$114))*ttokg*FSOMEF*NtoN2O*kgtoGg,"NO")</f>
        <v>NO</v>
      </c>
      <c r="W130" s="22" t="str">
        <f>IFERROR(('Activity data'!#REF!*(1/Constants!$H$114))*ttokg*FSOMEF*NtoN2O*kgtoGg,"NO")</f>
        <v>NO</v>
      </c>
      <c r="X130" s="22" t="str">
        <f>IFERROR(('Activity data'!#REF!*(1/Constants!$H$114))*ttokg*FSOMEF*NtoN2O*kgtoGg,"NO")</f>
        <v>NO</v>
      </c>
      <c r="Y130" s="22" t="str">
        <f>IFERROR(('Activity data'!#REF!*(1/Constants!$H$114))*ttokg*FSOMEF*NtoN2O*kgtoGg,"NO")</f>
        <v>NO</v>
      </c>
      <c r="Z130" s="22" t="str">
        <f>IFERROR(('Activity data'!#REF!*(1/Constants!$H$114))*ttokg*FSOMEF*NtoN2O*kgtoGg,"NO")</f>
        <v>NO</v>
      </c>
      <c r="AA130" s="22" t="str">
        <f>IFERROR(('Activity data'!#REF!*(1/Constants!$H$114))*ttokg*FSOMEF*NtoN2O*kgtoGg,"NO")</f>
        <v>NO</v>
      </c>
      <c r="AB130" s="22" t="str">
        <f>IFERROR(('Activity data'!#REF!*(1/Constants!$H$114))*ttokg*FSOMEF*NtoN2O*kgtoGg,"NO")</f>
        <v>NO</v>
      </c>
      <c r="AC130" s="22" t="str">
        <f>IFERROR(('Activity data'!#REF!*(1/Constants!$H$114))*ttokg*FSOMEF*NtoN2O*kgtoGg,"NO")</f>
        <v>NO</v>
      </c>
      <c r="AD130" s="22" t="str">
        <f>IFERROR(('Activity data'!#REF!*(1/Constants!$H$114))*ttokg*FSOMEF*NtoN2O*kgtoGg,"NO")</f>
        <v>NO</v>
      </c>
      <c r="AE130" s="22" t="str">
        <f>IFERROR(('Activity data'!#REF!*(1/Constants!$H$114))*ttokg*FSOMEF*NtoN2O*kgtoGg,"NO")</f>
        <v>NO</v>
      </c>
      <c r="AF130" s="22" t="str">
        <f>IFERROR(('Activity data'!#REF!*(1/Constants!$H$114))*ttokg*FSOMEF*NtoN2O*kgtoGg,"NO")</f>
        <v>NO</v>
      </c>
      <c r="AG130" s="22" t="str">
        <f>IFERROR(('Activity data'!#REF!*(1/Constants!$H$114))*ttokg*FSOMEF*NtoN2O*kgtoGg,"NO")</f>
        <v>NO</v>
      </c>
      <c r="AH130" s="22" t="str">
        <f>IFERROR(('Activity data'!#REF!*(1/Constants!$H$114))*ttokg*FSOMEF*NtoN2O*kgtoGg,"NO")</f>
        <v>NO</v>
      </c>
      <c r="AI130" s="22" t="str">
        <f>IFERROR(('Activity data'!#REF!*(1/Constants!$H$114))*ttokg*FSOMEF*NtoN2O*kgtoGg,"NO")</f>
        <v>NO</v>
      </c>
      <c r="AJ130" s="22" t="str">
        <f>IFERROR(('Activity data'!#REF!*(1/Constants!$H$114))*ttokg*FSOMEF*NtoN2O*kgtoGg,"NO")</f>
        <v>NO</v>
      </c>
      <c r="AK130" s="22" t="str">
        <f>IFERROR(('Activity data'!#REF!*(1/Constants!$H$114))*ttokg*FSOMEF*NtoN2O*kgtoGg,"NO")</f>
        <v>NO</v>
      </c>
      <c r="AL130" s="22" t="str">
        <f>IFERROR(('Activity data'!#REF!*(1/Constants!$H$114))*ttokg*FSOMEF*NtoN2O*kgtoGg,"NO")</f>
        <v>NO</v>
      </c>
      <c r="AM130" s="22" t="str">
        <f>IFERROR(('Activity data'!#REF!*(1/Constants!$H$114))*ttokg*FSOMEF*NtoN2O*kgtoGg,"NO")</f>
        <v>NO</v>
      </c>
      <c r="AN130" s="22" t="str">
        <f>IFERROR(('Activity data'!#REF!*(1/Constants!$H$114))*ttokg*FSOMEF*NtoN2O*kgtoGg,"NO")</f>
        <v>NO</v>
      </c>
      <c r="AO130" s="22" t="str">
        <f>IFERROR(('Activity data'!#REF!*(1/Constants!$H$114))*ttokg*FSOMEF*NtoN2O*kgtoGg,"NO")</f>
        <v>NO</v>
      </c>
      <c r="AP130" s="22" t="str">
        <f>IFERROR(('Activity data'!#REF!*(1/Constants!$H$114))*ttokg*FSOMEF*NtoN2O*kgtoGg,"NO")</f>
        <v>NO</v>
      </c>
      <c r="AQ130" s="22" t="str">
        <f>IFERROR(('Activity data'!#REF!*(1/Constants!$H$114))*ttokg*FSOMEF*NtoN2O*kgtoGg,"NO")</f>
        <v>NO</v>
      </c>
      <c r="AR130" s="22" t="str">
        <f>IFERROR(('Activity data'!#REF!*(1/Constants!$H$114))*ttokg*FSOMEF*NtoN2O*kgtoGg,"NO")</f>
        <v>NO</v>
      </c>
      <c r="AS130" s="22" t="str">
        <f>IFERROR(('Activity data'!#REF!*(1/Constants!$H$114))*ttokg*FSOMEF*NtoN2O*kgtoGg,"NO")</f>
        <v>NO</v>
      </c>
      <c r="AT130" s="22" t="str">
        <f>IFERROR(('Activity data'!#REF!*(1/Constants!$H$114))*ttokg*FSOMEF*NtoN2O*kgtoGg,"NO")</f>
        <v>NO</v>
      </c>
      <c r="AU130" s="22" t="str">
        <f>IFERROR(('Activity data'!#REF!*(1/Constants!$H$114))*ttokg*FSOMEF*NtoN2O*kgtoGg,"NO")</f>
        <v>NO</v>
      </c>
      <c r="AV130" s="22" t="str">
        <f>IFERROR(('Activity data'!#REF!*(1/Constants!$H$114))*ttokg*FSOMEF*NtoN2O*kgtoGg,"NO")</f>
        <v>NO</v>
      </c>
      <c r="AW130" s="22" t="str">
        <f>IFERROR(('Activity data'!#REF!*(1/Constants!$H$114))*ttokg*FSOMEF*NtoN2O*kgtoGg,"NO")</f>
        <v>NO</v>
      </c>
      <c r="AX130" s="22" t="str">
        <f>IFERROR(('Activity data'!#REF!*(1/Constants!$H$114))*ttokg*FSOMEF*NtoN2O*kgtoGg,"NO")</f>
        <v>NO</v>
      </c>
      <c r="AY130" s="22" t="str">
        <f>IFERROR(('Activity data'!#REF!*(1/Constants!$H$114))*ttokg*FSOMEF*NtoN2O*kgtoGg,"NO")</f>
        <v>NO</v>
      </c>
      <c r="AZ130" s="22" t="str">
        <f>IFERROR(('Activity data'!#REF!*(1/Constants!$H$114))*ttokg*FSOMEF*NtoN2O*kgtoGg,"NO")</f>
        <v>NO</v>
      </c>
      <c r="BA130" s="22" t="str">
        <f>IFERROR(('Activity data'!#REF!*(1/Constants!$H$114))*ttokg*FSOMEF*NtoN2O*kgtoGg,"NO")</f>
        <v>NO</v>
      </c>
      <c r="BB130" s="22" t="str">
        <f>IFERROR(('Activity data'!#REF!*(1/Constants!$H$114))*ttokg*FSOMEF*NtoN2O*kgtoGg,"NO")</f>
        <v>NO</v>
      </c>
      <c r="BC130" s="22" t="str">
        <f>IFERROR(('Activity data'!#REF!*(1/Constants!$H$114))*ttokg*FSOMEF*NtoN2O*kgtoGg,"NO")</f>
        <v>NO</v>
      </c>
      <c r="BD130" s="22" t="str">
        <f>IFERROR(('Activity data'!#REF!*(1/Constants!$H$114))*ttokg*FSOMEF*NtoN2O*kgtoGg,"NO")</f>
        <v>NO</v>
      </c>
      <c r="BE130" s="22" t="str">
        <f>IFERROR(('Activity data'!#REF!*(1/Constants!$H$114))*ttokg*FSOMEF*NtoN2O*kgtoGg,"NO")</f>
        <v>NO</v>
      </c>
      <c r="BF130" s="22" t="str">
        <f>IFERROR(('Activity data'!#REF!*(1/Constants!$H$114))*ttokg*FSOMEF*NtoN2O*kgtoGg,"NO")</f>
        <v>NO</v>
      </c>
      <c r="BG130" s="22" t="str">
        <f>IFERROR(('Activity data'!#REF!*(1/Constants!$H$114))*ttokg*FSOMEF*NtoN2O*kgtoGg,"NO")</f>
        <v>NO</v>
      </c>
      <c r="BH130" s="22" t="str">
        <f>IFERROR(('Activity data'!#REF!*(1/Constants!$H$114))*ttokg*FSOMEF*NtoN2O*kgtoGg,"NO")</f>
        <v>NO</v>
      </c>
      <c r="BI130" s="22" t="str">
        <f>IFERROR(('Activity data'!#REF!*(1/Constants!$H$114))*ttokg*FSOMEF*NtoN2O*kgtoGg,"NO")</f>
        <v>NO</v>
      </c>
      <c r="BJ130" s="22" t="str">
        <f>IFERROR(('Activity data'!#REF!*(1/Constants!$H$114))*ttokg*FSOMEF*NtoN2O*kgtoGg,"NO")</f>
        <v>NO</v>
      </c>
      <c r="BK130" s="22" t="str">
        <f>IFERROR(('Activity data'!#REF!*(1/Constants!$H$114))*ttokg*FSOMEF*NtoN2O*kgtoGg,"NO")</f>
        <v>NO</v>
      </c>
      <c r="BL130" s="22" t="str">
        <f>IFERROR(('Activity data'!#REF!*(1/Constants!$H$114))*ttokg*FSOMEF*NtoN2O*kgtoGg,"NO")</f>
        <v>NO</v>
      </c>
      <c r="BM130" s="22" t="str">
        <f>IFERROR(('Activity data'!#REF!*(1/Constants!$H$114))*ttokg*FSOMEF*NtoN2O*kgtoGg,"NO")</f>
        <v>NO</v>
      </c>
      <c r="BN130" s="22" t="str">
        <f>IFERROR(('Activity data'!#REF!*(1/Constants!$H$114))*ttokg*FSOMEF*NtoN2O*kgtoGg,"NO")</f>
        <v>NO</v>
      </c>
      <c r="BO130" s="22" t="str">
        <f>IFERROR(('Activity data'!#REF!*(1/Constants!$H$114))*ttokg*FSOMEF*NtoN2O*kgtoGg,"NO")</f>
        <v>NO</v>
      </c>
      <c r="BP130" s="22" t="str">
        <f>IFERROR(('Activity data'!#REF!*(1/Constants!$H$114))*ttokg*FSOMEF*NtoN2O*kgtoGg,"NO")</f>
        <v>NO</v>
      </c>
    </row>
    <row r="131" spans="1:68" x14ac:dyDescent="0.25">
      <c r="A131" t="str">
        <f t="shared" si="39"/>
        <v>3C Aggregated and non-CO2 emissions on land</v>
      </c>
      <c r="B131" t="str">
        <f t="shared" si="31"/>
        <v>3C4 Direct N2O from managed soils (N2O)</v>
      </c>
      <c r="C131" t="s">
        <v>60</v>
      </c>
      <c r="D131" t="str">
        <f>" - "&amp;'Activity data'!D91</f>
        <v xml:space="preserve"> - Grassland remaining grassland</v>
      </c>
      <c r="E131" t="str">
        <f t="shared" si="41"/>
        <v>FSOM - Grassland remaining grassland</v>
      </c>
      <c r="G131" t="str">
        <f t="shared" si="37"/>
        <v>Gg N2O</v>
      </c>
      <c r="H131" s="22" t="str">
        <f>IFERROR(('Activity data'!H95*(1/Constants!$H$117))*ttokg*FSOMEF*NtoN2O*kgtoGg,"NO")</f>
        <v>NO</v>
      </c>
      <c r="I131" s="22" t="str">
        <f>IFERROR(('Activity data'!#REF!*(1/Constants!$H$115))*ttokg*FSOMEF*NtoN2O*kgtoGg,"NO")</f>
        <v>NO</v>
      </c>
      <c r="J131" s="22" t="str">
        <f>IFERROR(('Activity data'!#REF!*(1/Constants!$H$115))*ttokg*FSOMEF*NtoN2O*kgtoGg,"NO")</f>
        <v>NO</v>
      </c>
      <c r="K131" s="22" t="str">
        <f>IFERROR(('Activity data'!#REF!*(1/Constants!$H$115))*ttokg*FSOMEF*NtoN2O*kgtoGg,"NO")</f>
        <v>NO</v>
      </c>
      <c r="L131" s="22" t="str">
        <f>IFERROR(('Activity data'!#REF!*(1/Constants!$H$115))*ttokg*FSOMEF*NtoN2O*kgtoGg,"NO")</f>
        <v>NO</v>
      </c>
      <c r="M131" s="22" t="str">
        <f>IFERROR(('Activity data'!#REF!*(1/Constants!$H$115))*ttokg*FSOMEF*NtoN2O*kgtoGg,"NO")</f>
        <v>NO</v>
      </c>
      <c r="N131" s="22" t="str">
        <f>IFERROR(('Activity data'!#REF!*(1/Constants!$H$115))*ttokg*FSOMEF*NtoN2O*kgtoGg,"NO")</f>
        <v>NO</v>
      </c>
      <c r="O131" s="22" t="str">
        <f>IFERROR(('Activity data'!#REF!*(1/Constants!$H$115))*ttokg*FSOMEF*NtoN2O*kgtoGg,"NO")</f>
        <v>NO</v>
      </c>
      <c r="P131" s="22" t="str">
        <f>IFERROR(('Activity data'!#REF!*(1/Constants!$H$115))*ttokg*FSOMEF*NtoN2O*kgtoGg,"NO")</f>
        <v>NO</v>
      </c>
      <c r="Q131" s="22" t="str">
        <f>IFERROR(('Activity data'!#REF!*(1/Constants!$H$115))*ttokg*FSOMEF*NtoN2O*kgtoGg,"NO")</f>
        <v>NO</v>
      </c>
      <c r="R131" s="22" t="str">
        <f>IFERROR(('Activity data'!#REF!*(1/Constants!$H$115))*ttokg*FSOMEF*NtoN2O*kgtoGg,"NO")</f>
        <v>NO</v>
      </c>
      <c r="S131" s="22" t="str">
        <f>IFERROR(('Activity data'!#REF!*(1/Constants!$H$115))*ttokg*FSOMEF*NtoN2O*kgtoGg,"NO")</f>
        <v>NO</v>
      </c>
      <c r="T131" s="22" t="str">
        <f>IFERROR(('Activity data'!#REF!*(1/Constants!$H$115))*ttokg*FSOMEF*NtoN2O*kgtoGg,"NO")</f>
        <v>NO</v>
      </c>
      <c r="U131" s="22" t="str">
        <f>IFERROR(('Activity data'!#REF!*(1/Constants!$H$115))*ttokg*FSOMEF*NtoN2O*kgtoGg,"NO")</f>
        <v>NO</v>
      </c>
      <c r="V131" s="22" t="str">
        <f>IFERROR(('Activity data'!#REF!*(1/Constants!$H$115))*ttokg*FSOMEF*NtoN2O*kgtoGg,"NO")</f>
        <v>NO</v>
      </c>
      <c r="W131" s="22" t="str">
        <f>IFERROR(('Activity data'!#REF!*(1/Constants!$H$115))*ttokg*FSOMEF*NtoN2O*kgtoGg,"NO")</f>
        <v>NO</v>
      </c>
      <c r="X131" s="22" t="str">
        <f>IFERROR(('Activity data'!#REF!*(1/Constants!$H$115))*ttokg*FSOMEF*NtoN2O*kgtoGg,"NO")</f>
        <v>NO</v>
      </c>
      <c r="Y131" s="22" t="str">
        <f>IFERROR(('Activity data'!#REF!*(1/Constants!$H$115))*ttokg*FSOMEF*NtoN2O*kgtoGg,"NO")</f>
        <v>NO</v>
      </c>
      <c r="Z131" s="22" t="str">
        <f>IFERROR(('Activity data'!#REF!*(1/Constants!$H$115))*ttokg*FSOMEF*NtoN2O*kgtoGg,"NO")</f>
        <v>NO</v>
      </c>
      <c r="AA131" s="22" t="str">
        <f>IFERROR(('Activity data'!#REF!*(1/Constants!$H$115))*ttokg*FSOMEF*NtoN2O*kgtoGg,"NO")</f>
        <v>NO</v>
      </c>
      <c r="AB131" s="22" t="str">
        <f>IFERROR(('Activity data'!#REF!*(1/Constants!$H$115))*ttokg*FSOMEF*NtoN2O*kgtoGg,"NO")</f>
        <v>NO</v>
      </c>
      <c r="AC131" s="22" t="str">
        <f>IFERROR(('Activity data'!#REF!*(1/Constants!$H$115))*ttokg*FSOMEF*NtoN2O*kgtoGg,"NO")</f>
        <v>NO</v>
      </c>
      <c r="AD131" s="22" t="str">
        <f>IFERROR(('Activity data'!#REF!*(1/Constants!$H$115))*ttokg*FSOMEF*NtoN2O*kgtoGg,"NO")</f>
        <v>NO</v>
      </c>
      <c r="AE131" s="22" t="str">
        <f>IFERROR(('Activity data'!#REF!*(1/Constants!$H$115))*ttokg*FSOMEF*NtoN2O*kgtoGg,"NO")</f>
        <v>NO</v>
      </c>
      <c r="AF131" s="22" t="str">
        <f>IFERROR(('Activity data'!#REF!*(1/Constants!$H$115))*ttokg*FSOMEF*NtoN2O*kgtoGg,"NO")</f>
        <v>NO</v>
      </c>
      <c r="AG131" s="22" t="str">
        <f>IFERROR(('Activity data'!#REF!*(1/Constants!$H$115))*ttokg*FSOMEF*NtoN2O*kgtoGg,"NO")</f>
        <v>NO</v>
      </c>
      <c r="AH131" s="22" t="str">
        <f>IFERROR(('Activity data'!#REF!*(1/Constants!$H$115))*ttokg*FSOMEF*NtoN2O*kgtoGg,"NO")</f>
        <v>NO</v>
      </c>
      <c r="AI131" s="22" t="str">
        <f>IFERROR(('Activity data'!#REF!*(1/Constants!$H$115))*ttokg*FSOMEF*NtoN2O*kgtoGg,"NO")</f>
        <v>NO</v>
      </c>
      <c r="AJ131" s="22" t="str">
        <f>IFERROR(('Activity data'!#REF!*(1/Constants!$H$115))*ttokg*FSOMEF*NtoN2O*kgtoGg,"NO")</f>
        <v>NO</v>
      </c>
      <c r="AK131" s="22" t="str">
        <f>IFERROR(('Activity data'!#REF!*(1/Constants!$H$115))*ttokg*FSOMEF*NtoN2O*kgtoGg,"NO")</f>
        <v>NO</v>
      </c>
      <c r="AL131" s="22" t="str">
        <f>IFERROR(('Activity data'!#REF!*(1/Constants!$H$115))*ttokg*FSOMEF*NtoN2O*kgtoGg,"NO")</f>
        <v>NO</v>
      </c>
      <c r="AM131" s="22" t="str">
        <f>IFERROR(('Activity data'!#REF!*(1/Constants!$H$115))*ttokg*FSOMEF*NtoN2O*kgtoGg,"NO")</f>
        <v>NO</v>
      </c>
      <c r="AN131" s="22" t="str">
        <f>IFERROR(('Activity data'!#REF!*(1/Constants!$H$115))*ttokg*FSOMEF*NtoN2O*kgtoGg,"NO")</f>
        <v>NO</v>
      </c>
      <c r="AO131" s="22" t="str">
        <f>IFERROR(('Activity data'!#REF!*(1/Constants!$H$115))*ttokg*FSOMEF*NtoN2O*kgtoGg,"NO")</f>
        <v>NO</v>
      </c>
      <c r="AP131" s="22" t="str">
        <f>IFERROR(('Activity data'!#REF!*(1/Constants!$H$115))*ttokg*FSOMEF*NtoN2O*kgtoGg,"NO")</f>
        <v>NO</v>
      </c>
      <c r="AQ131" s="22" t="str">
        <f>IFERROR(('Activity data'!#REF!*(1/Constants!$H$115))*ttokg*FSOMEF*NtoN2O*kgtoGg,"NO")</f>
        <v>NO</v>
      </c>
      <c r="AR131" s="22" t="str">
        <f>IFERROR(('Activity data'!#REF!*(1/Constants!$H$115))*ttokg*FSOMEF*NtoN2O*kgtoGg,"NO")</f>
        <v>NO</v>
      </c>
      <c r="AS131" s="22" t="str">
        <f>IFERROR(('Activity data'!#REF!*(1/Constants!$H$115))*ttokg*FSOMEF*NtoN2O*kgtoGg,"NO")</f>
        <v>NO</v>
      </c>
      <c r="AT131" s="22" t="str">
        <f>IFERROR(('Activity data'!#REF!*(1/Constants!$H$115))*ttokg*FSOMEF*NtoN2O*kgtoGg,"NO")</f>
        <v>NO</v>
      </c>
      <c r="AU131" s="22" t="str">
        <f>IFERROR(('Activity data'!#REF!*(1/Constants!$H$115))*ttokg*FSOMEF*NtoN2O*kgtoGg,"NO")</f>
        <v>NO</v>
      </c>
      <c r="AV131" s="22" t="str">
        <f>IFERROR(('Activity data'!#REF!*(1/Constants!$H$115))*ttokg*FSOMEF*NtoN2O*kgtoGg,"NO")</f>
        <v>NO</v>
      </c>
      <c r="AW131" s="22" t="str">
        <f>IFERROR(('Activity data'!#REF!*(1/Constants!$H$115))*ttokg*FSOMEF*NtoN2O*kgtoGg,"NO")</f>
        <v>NO</v>
      </c>
      <c r="AX131" s="22" t="str">
        <f>IFERROR(('Activity data'!#REF!*(1/Constants!$H$115))*ttokg*FSOMEF*NtoN2O*kgtoGg,"NO")</f>
        <v>NO</v>
      </c>
      <c r="AY131" s="22" t="str">
        <f>IFERROR(('Activity data'!#REF!*(1/Constants!$H$115))*ttokg*FSOMEF*NtoN2O*kgtoGg,"NO")</f>
        <v>NO</v>
      </c>
      <c r="AZ131" s="22" t="str">
        <f>IFERROR(('Activity data'!#REF!*(1/Constants!$H$115))*ttokg*FSOMEF*NtoN2O*kgtoGg,"NO")</f>
        <v>NO</v>
      </c>
      <c r="BA131" s="22" t="str">
        <f>IFERROR(('Activity data'!#REF!*(1/Constants!$H$115))*ttokg*FSOMEF*NtoN2O*kgtoGg,"NO")</f>
        <v>NO</v>
      </c>
      <c r="BB131" s="22" t="str">
        <f>IFERROR(('Activity data'!#REF!*(1/Constants!$H$115))*ttokg*FSOMEF*NtoN2O*kgtoGg,"NO")</f>
        <v>NO</v>
      </c>
      <c r="BC131" s="22" t="str">
        <f>IFERROR(('Activity data'!#REF!*(1/Constants!$H$115))*ttokg*FSOMEF*NtoN2O*kgtoGg,"NO")</f>
        <v>NO</v>
      </c>
      <c r="BD131" s="22" t="str">
        <f>IFERROR(('Activity data'!#REF!*(1/Constants!$H$115))*ttokg*FSOMEF*NtoN2O*kgtoGg,"NO")</f>
        <v>NO</v>
      </c>
      <c r="BE131" s="22" t="str">
        <f>IFERROR(('Activity data'!#REF!*(1/Constants!$H$115))*ttokg*FSOMEF*NtoN2O*kgtoGg,"NO")</f>
        <v>NO</v>
      </c>
      <c r="BF131" s="22" t="str">
        <f>IFERROR(('Activity data'!#REF!*(1/Constants!$H$115))*ttokg*FSOMEF*NtoN2O*kgtoGg,"NO")</f>
        <v>NO</v>
      </c>
      <c r="BG131" s="22" t="str">
        <f>IFERROR(('Activity data'!#REF!*(1/Constants!$H$115))*ttokg*FSOMEF*NtoN2O*kgtoGg,"NO")</f>
        <v>NO</v>
      </c>
      <c r="BH131" s="22" t="str">
        <f>IFERROR(('Activity data'!#REF!*(1/Constants!$H$115))*ttokg*FSOMEF*NtoN2O*kgtoGg,"NO")</f>
        <v>NO</v>
      </c>
      <c r="BI131" s="22" t="str">
        <f>IFERROR(('Activity data'!#REF!*(1/Constants!$H$115))*ttokg*FSOMEF*NtoN2O*kgtoGg,"NO")</f>
        <v>NO</v>
      </c>
      <c r="BJ131" s="22" t="str">
        <f>IFERROR(('Activity data'!#REF!*(1/Constants!$H$115))*ttokg*FSOMEF*NtoN2O*kgtoGg,"NO")</f>
        <v>NO</v>
      </c>
      <c r="BK131" s="22" t="str">
        <f>IFERROR(('Activity data'!#REF!*(1/Constants!$H$115))*ttokg*FSOMEF*NtoN2O*kgtoGg,"NO")</f>
        <v>NO</v>
      </c>
      <c r="BL131" s="22" t="str">
        <f>IFERROR(('Activity data'!#REF!*(1/Constants!$H$115))*ttokg*FSOMEF*NtoN2O*kgtoGg,"NO")</f>
        <v>NO</v>
      </c>
      <c r="BM131" s="22" t="str">
        <f>IFERROR(('Activity data'!#REF!*(1/Constants!$H$115))*ttokg*FSOMEF*NtoN2O*kgtoGg,"NO")</f>
        <v>NO</v>
      </c>
      <c r="BN131" s="22" t="str">
        <f>IFERROR(('Activity data'!#REF!*(1/Constants!$H$115))*ttokg*FSOMEF*NtoN2O*kgtoGg,"NO")</f>
        <v>NO</v>
      </c>
      <c r="BO131" s="22" t="str">
        <f>IFERROR(('Activity data'!#REF!*(1/Constants!$H$115))*ttokg*FSOMEF*NtoN2O*kgtoGg,"NO")</f>
        <v>NO</v>
      </c>
      <c r="BP131" s="22" t="str">
        <f>IFERROR(('Activity data'!#REF!*(1/Constants!$H$115))*ttokg*FSOMEF*NtoN2O*kgtoGg,"NO")</f>
        <v>NO</v>
      </c>
    </row>
    <row r="132" spans="1:68" x14ac:dyDescent="0.25">
      <c r="A132" t="str">
        <f t="shared" si="39"/>
        <v>3C Aggregated and non-CO2 emissions on land</v>
      </c>
      <c r="B132" t="str">
        <f t="shared" si="31"/>
        <v>3C4 Direct N2O from managed soils (N2O)</v>
      </c>
      <c r="C132" t="s">
        <v>60</v>
      </c>
      <c r="D132" t="str">
        <f>" - "&amp;'Activity data'!D92</f>
        <v xml:space="preserve"> - Land converted to grassland</v>
      </c>
      <c r="E132" t="str">
        <f t="shared" si="41"/>
        <v>FSOM - Land converted to grassland</v>
      </c>
      <c r="G132" t="str">
        <f t="shared" si="37"/>
        <v>Gg N2O</v>
      </c>
      <c r="H132" s="22">
        <f>IFERROR(('Activity data'!H96*(1/Constants!$H$117))*ttokg*FSOMEF*NtoN2O*kgtoGg,"NO")</f>
        <v>0</v>
      </c>
      <c r="I132" s="22" t="str">
        <f>IFERROR(('Activity data'!#REF!*(1/Constants!$H$117))*ttokg*FSOMEF*NtoN2O*kgtoGg,"NO")</f>
        <v>NO</v>
      </c>
      <c r="J132" s="22" t="str">
        <f>IFERROR(('Activity data'!#REF!*(1/Constants!$H$117))*ttokg*FSOMEF*NtoN2O*kgtoGg,"NO")</f>
        <v>NO</v>
      </c>
      <c r="K132" s="22" t="str">
        <f>IFERROR(('Activity data'!#REF!*(1/Constants!$H$117))*ttokg*FSOMEF*NtoN2O*kgtoGg,"NO")</f>
        <v>NO</v>
      </c>
      <c r="L132" s="22" t="str">
        <f>IFERROR(('Activity data'!#REF!*(1/Constants!$H$117))*ttokg*FSOMEF*NtoN2O*kgtoGg,"NO")</f>
        <v>NO</v>
      </c>
      <c r="M132" s="22" t="str">
        <f>IFERROR(('Activity data'!#REF!*(1/Constants!$H$117))*ttokg*FSOMEF*NtoN2O*kgtoGg,"NO")</f>
        <v>NO</v>
      </c>
      <c r="N132" s="22" t="str">
        <f>IFERROR(('Activity data'!#REF!*(1/Constants!$H$117))*ttokg*FSOMEF*NtoN2O*kgtoGg,"NO")</f>
        <v>NO</v>
      </c>
      <c r="O132" s="22" t="str">
        <f>IFERROR(('Activity data'!#REF!*(1/Constants!$H$117))*ttokg*FSOMEF*NtoN2O*kgtoGg,"NO")</f>
        <v>NO</v>
      </c>
      <c r="P132" s="22" t="str">
        <f>IFERROR(('Activity data'!#REF!*(1/Constants!$H$117))*ttokg*FSOMEF*NtoN2O*kgtoGg,"NO")</f>
        <v>NO</v>
      </c>
      <c r="Q132" s="22" t="str">
        <f>IFERROR(('Activity data'!#REF!*(1/Constants!$H$117))*ttokg*FSOMEF*NtoN2O*kgtoGg,"NO")</f>
        <v>NO</v>
      </c>
      <c r="R132" s="22" t="str">
        <f>IFERROR(('Activity data'!#REF!*(1/Constants!$H$117))*ttokg*FSOMEF*NtoN2O*kgtoGg,"NO")</f>
        <v>NO</v>
      </c>
      <c r="S132" s="22" t="str">
        <f>IFERROR(('Activity data'!#REF!*(1/Constants!$H$117))*ttokg*FSOMEF*NtoN2O*kgtoGg,"NO")</f>
        <v>NO</v>
      </c>
      <c r="T132" s="22" t="str">
        <f>IFERROR(('Activity data'!#REF!*(1/Constants!$H$117))*ttokg*FSOMEF*NtoN2O*kgtoGg,"NO")</f>
        <v>NO</v>
      </c>
      <c r="U132" s="22" t="str">
        <f>IFERROR(('Activity data'!#REF!*(1/Constants!$H$117))*ttokg*FSOMEF*NtoN2O*kgtoGg,"NO")</f>
        <v>NO</v>
      </c>
      <c r="V132" s="22" t="str">
        <f>IFERROR(('Activity data'!#REF!*(1/Constants!$H$117))*ttokg*FSOMEF*NtoN2O*kgtoGg,"NO")</f>
        <v>NO</v>
      </c>
      <c r="W132" s="22" t="str">
        <f>IFERROR(('Activity data'!#REF!*(1/Constants!$H$117))*ttokg*FSOMEF*NtoN2O*kgtoGg,"NO")</f>
        <v>NO</v>
      </c>
      <c r="X132" s="22" t="str">
        <f>IFERROR(('Activity data'!#REF!*(1/Constants!$H$117))*ttokg*FSOMEF*NtoN2O*kgtoGg,"NO")</f>
        <v>NO</v>
      </c>
      <c r="Y132" s="22" t="str">
        <f>IFERROR(('Activity data'!#REF!*(1/Constants!$H$117))*ttokg*FSOMEF*NtoN2O*kgtoGg,"NO")</f>
        <v>NO</v>
      </c>
      <c r="Z132" s="22" t="str">
        <f>IFERROR(('Activity data'!#REF!*(1/Constants!$H$117))*ttokg*FSOMEF*NtoN2O*kgtoGg,"NO")</f>
        <v>NO</v>
      </c>
      <c r="AA132" s="22" t="str">
        <f>IFERROR(('Activity data'!#REF!*(1/Constants!$H$117))*ttokg*FSOMEF*NtoN2O*kgtoGg,"NO")</f>
        <v>NO</v>
      </c>
      <c r="AB132" s="22" t="str">
        <f>IFERROR(('Activity data'!#REF!*(1/Constants!$H$117))*ttokg*FSOMEF*NtoN2O*kgtoGg,"NO")</f>
        <v>NO</v>
      </c>
      <c r="AC132" s="22" t="str">
        <f>IFERROR(('Activity data'!#REF!*(1/Constants!$H$117))*ttokg*FSOMEF*NtoN2O*kgtoGg,"NO")</f>
        <v>NO</v>
      </c>
      <c r="AD132" s="22" t="str">
        <f>IFERROR(('Activity data'!#REF!*(1/Constants!$H$117))*ttokg*FSOMEF*NtoN2O*kgtoGg,"NO")</f>
        <v>NO</v>
      </c>
      <c r="AE132" s="22" t="str">
        <f>IFERROR(('Activity data'!#REF!*(1/Constants!$H$117))*ttokg*FSOMEF*NtoN2O*kgtoGg,"NO")</f>
        <v>NO</v>
      </c>
      <c r="AF132" s="22" t="str">
        <f>IFERROR(('Activity data'!#REF!*(1/Constants!$H$117))*ttokg*FSOMEF*NtoN2O*kgtoGg,"NO")</f>
        <v>NO</v>
      </c>
      <c r="AG132" s="22" t="str">
        <f>IFERROR(('Activity data'!#REF!*(1/Constants!$H$117))*ttokg*FSOMEF*NtoN2O*kgtoGg,"NO")</f>
        <v>NO</v>
      </c>
      <c r="AH132" s="22" t="str">
        <f>IFERROR(('Activity data'!#REF!*(1/Constants!$H$117))*ttokg*FSOMEF*NtoN2O*kgtoGg,"NO")</f>
        <v>NO</v>
      </c>
      <c r="AI132" s="22" t="str">
        <f>IFERROR(('Activity data'!#REF!*(1/Constants!$H$117))*ttokg*FSOMEF*NtoN2O*kgtoGg,"NO")</f>
        <v>NO</v>
      </c>
      <c r="AJ132" s="22" t="str">
        <f>IFERROR(('Activity data'!#REF!*(1/Constants!$H$117))*ttokg*FSOMEF*NtoN2O*kgtoGg,"NO")</f>
        <v>NO</v>
      </c>
      <c r="AK132" s="22" t="str">
        <f>IFERROR(('Activity data'!#REF!*(1/Constants!$H$117))*ttokg*FSOMEF*NtoN2O*kgtoGg,"NO")</f>
        <v>NO</v>
      </c>
      <c r="AL132" s="22" t="str">
        <f>IFERROR(('Activity data'!#REF!*(1/Constants!$H$117))*ttokg*FSOMEF*NtoN2O*kgtoGg,"NO")</f>
        <v>NO</v>
      </c>
      <c r="AM132" s="22" t="str">
        <f>IFERROR(('Activity data'!#REF!*(1/Constants!$H$117))*ttokg*FSOMEF*NtoN2O*kgtoGg,"NO")</f>
        <v>NO</v>
      </c>
      <c r="AN132" s="22" t="str">
        <f>IFERROR(('Activity data'!#REF!*(1/Constants!$H$117))*ttokg*FSOMEF*NtoN2O*kgtoGg,"NO")</f>
        <v>NO</v>
      </c>
      <c r="AO132" s="22" t="str">
        <f>IFERROR(('Activity data'!#REF!*(1/Constants!$H$117))*ttokg*FSOMEF*NtoN2O*kgtoGg,"NO")</f>
        <v>NO</v>
      </c>
      <c r="AP132" s="22" t="str">
        <f>IFERROR(('Activity data'!#REF!*(1/Constants!$H$117))*ttokg*FSOMEF*NtoN2O*kgtoGg,"NO")</f>
        <v>NO</v>
      </c>
      <c r="AQ132" s="22" t="str">
        <f>IFERROR(('Activity data'!#REF!*(1/Constants!$H$117))*ttokg*FSOMEF*NtoN2O*kgtoGg,"NO")</f>
        <v>NO</v>
      </c>
      <c r="AR132" s="22" t="str">
        <f>IFERROR(('Activity data'!#REF!*(1/Constants!$H$117))*ttokg*FSOMEF*NtoN2O*kgtoGg,"NO")</f>
        <v>NO</v>
      </c>
      <c r="AS132" s="22" t="str">
        <f>IFERROR(('Activity data'!#REF!*(1/Constants!$H$117))*ttokg*FSOMEF*NtoN2O*kgtoGg,"NO")</f>
        <v>NO</v>
      </c>
      <c r="AT132" s="22" t="str">
        <f>IFERROR(('Activity data'!#REF!*(1/Constants!$H$117))*ttokg*FSOMEF*NtoN2O*kgtoGg,"NO")</f>
        <v>NO</v>
      </c>
      <c r="AU132" s="22" t="str">
        <f>IFERROR(('Activity data'!#REF!*(1/Constants!$H$117))*ttokg*FSOMEF*NtoN2O*kgtoGg,"NO")</f>
        <v>NO</v>
      </c>
      <c r="AV132" s="22" t="str">
        <f>IFERROR(('Activity data'!#REF!*(1/Constants!$H$117))*ttokg*FSOMEF*NtoN2O*kgtoGg,"NO")</f>
        <v>NO</v>
      </c>
      <c r="AW132" s="22" t="str">
        <f>IFERROR(('Activity data'!#REF!*(1/Constants!$H$117))*ttokg*FSOMEF*NtoN2O*kgtoGg,"NO")</f>
        <v>NO</v>
      </c>
      <c r="AX132" s="22" t="str">
        <f>IFERROR(('Activity data'!#REF!*(1/Constants!$H$117))*ttokg*FSOMEF*NtoN2O*kgtoGg,"NO")</f>
        <v>NO</v>
      </c>
      <c r="AY132" s="22" t="str">
        <f>IFERROR(('Activity data'!#REF!*(1/Constants!$H$117))*ttokg*FSOMEF*NtoN2O*kgtoGg,"NO")</f>
        <v>NO</v>
      </c>
      <c r="AZ132" s="22" t="str">
        <f>IFERROR(('Activity data'!#REF!*(1/Constants!$H$117))*ttokg*FSOMEF*NtoN2O*kgtoGg,"NO")</f>
        <v>NO</v>
      </c>
      <c r="BA132" s="22" t="str">
        <f>IFERROR(('Activity data'!#REF!*(1/Constants!$H$117))*ttokg*FSOMEF*NtoN2O*kgtoGg,"NO")</f>
        <v>NO</v>
      </c>
      <c r="BB132" s="22" t="str">
        <f>IFERROR(('Activity data'!#REF!*(1/Constants!$H$117))*ttokg*FSOMEF*NtoN2O*kgtoGg,"NO")</f>
        <v>NO</v>
      </c>
      <c r="BC132" s="22" t="str">
        <f>IFERROR(('Activity data'!#REF!*(1/Constants!$H$117))*ttokg*FSOMEF*NtoN2O*kgtoGg,"NO")</f>
        <v>NO</v>
      </c>
      <c r="BD132" s="22" t="str">
        <f>IFERROR(('Activity data'!#REF!*(1/Constants!$H$117))*ttokg*FSOMEF*NtoN2O*kgtoGg,"NO")</f>
        <v>NO</v>
      </c>
      <c r="BE132" s="22" t="str">
        <f>IFERROR(('Activity data'!#REF!*(1/Constants!$H$117))*ttokg*FSOMEF*NtoN2O*kgtoGg,"NO")</f>
        <v>NO</v>
      </c>
      <c r="BF132" s="22" t="str">
        <f>IFERROR(('Activity data'!#REF!*(1/Constants!$H$117))*ttokg*FSOMEF*NtoN2O*kgtoGg,"NO")</f>
        <v>NO</v>
      </c>
      <c r="BG132" s="22" t="str">
        <f>IFERROR(('Activity data'!#REF!*(1/Constants!$H$117))*ttokg*FSOMEF*NtoN2O*kgtoGg,"NO")</f>
        <v>NO</v>
      </c>
      <c r="BH132" s="22" t="str">
        <f>IFERROR(('Activity data'!#REF!*(1/Constants!$H$117))*ttokg*FSOMEF*NtoN2O*kgtoGg,"NO")</f>
        <v>NO</v>
      </c>
      <c r="BI132" s="22" t="str">
        <f>IFERROR(('Activity data'!#REF!*(1/Constants!$H$117))*ttokg*FSOMEF*NtoN2O*kgtoGg,"NO")</f>
        <v>NO</v>
      </c>
      <c r="BJ132" s="22" t="str">
        <f>IFERROR(('Activity data'!#REF!*(1/Constants!$H$117))*ttokg*FSOMEF*NtoN2O*kgtoGg,"NO")</f>
        <v>NO</v>
      </c>
      <c r="BK132" s="22" t="str">
        <f>IFERROR(('Activity data'!#REF!*(1/Constants!$H$117))*ttokg*FSOMEF*NtoN2O*kgtoGg,"NO")</f>
        <v>NO</v>
      </c>
      <c r="BL132" s="22" t="str">
        <f>IFERROR(('Activity data'!#REF!*(1/Constants!$H$117))*ttokg*FSOMEF*NtoN2O*kgtoGg,"NO")</f>
        <v>NO</v>
      </c>
      <c r="BM132" s="22" t="str">
        <f>IFERROR(('Activity data'!#REF!*(1/Constants!$H$117))*ttokg*FSOMEF*NtoN2O*kgtoGg,"NO")</f>
        <v>NO</v>
      </c>
      <c r="BN132" s="22" t="str">
        <f>IFERROR(('Activity data'!#REF!*(1/Constants!$H$117))*ttokg*FSOMEF*NtoN2O*kgtoGg,"NO")</f>
        <v>NO</v>
      </c>
      <c r="BO132" s="22" t="str">
        <f>IFERROR(('Activity data'!#REF!*(1/Constants!$H$117))*ttokg*FSOMEF*NtoN2O*kgtoGg,"NO")</f>
        <v>NO</v>
      </c>
      <c r="BP132" s="22" t="str">
        <f>IFERROR(('Activity data'!#REF!*(1/Constants!$H$117))*ttokg*FSOMEF*NtoN2O*kgtoGg,"NO")</f>
        <v>NO</v>
      </c>
    </row>
    <row r="133" spans="1:68" x14ac:dyDescent="0.25">
      <c r="A133" t="str">
        <f t="shared" si="39"/>
        <v>3C Aggregated and non-CO2 emissions on land</v>
      </c>
      <c r="B133" t="str">
        <f t="shared" si="31"/>
        <v>3C4 Direct N2O from managed soils (N2O)</v>
      </c>
      <c r="C133" t="s">
        <v>60</v>
      </c>
      <c r="D133" t="str">
        <f>" - "&amp;'Activity data'!D93</f>
        <v xml:space="preserve"> - Wetland remaining wetland</v>
      </c>
      <c r="E133" t="str">
        <f t="shared" si="41"/>
        <v>FSOM - Wetland remaining wetland</v>
      </c>
      <c r="G133" t="str">
        <f t="shared" si="37"/>
        <v>Gg N2O</v>
      </c>
      <c r="H133" s="22" t="str">
        <f>IFERROR(('Activity data'!H97*(1/Constants!$H$117))*ttokg*FSOMEF*NtoN2O*kgtoGg,"NO")</f>
        <v>NO</v>
      </c>
      <c r="I133" s="22" t="str">
        <f>IFERROR(('Activity data'!#REF!*(1/Constants!$H$117))*ttokg*FSOMEF*NtoN2O*kgtoGg,"NO")</f>
        <v>NO</v>
      </c>
      <c r="J133" s="22" t="str">
        <f>IFERROR(('Activity data'!#REF!*(1/Constants!$H$117))*ttokg*FSOMEF*NtoN2O*kgtoGg,"NO")</f>
        <v>NO</v>
      </c>
      <c r="K133" s="22" t="str">
        <f>IFERROR(('Activity data'!#REF!*(1/Constants!$H$117))*ttokg*FSOMEF*NtoN2O*kgtoGg,"NO")</f>
        <v>NO</v>
      </c>
      <c r="L133" s="22" t="str">
        <f>IFERROR(('Activity data'!#REF!*(1/Constants!$H$117))*ttokg*FSOMEF*NtoN2O*kgtoGg,"NO")</f>
        <v>NO</v>
      </c>
      <c r="M133" s="22" t="str">
        <f>IFERROR(('Activity data'!#REF!*(1/Constants!$H$117))*ttokg*FSOMEF*NtoN2O*kgtoGg,"NO")</f>
        <v>NO</v>
      </c>
      <c r="N133" s="22" t="str">
        <f>IFERROR(('Activity data'!#REF!*(1/Constants!$H$117))*ttokg*FSOMEF*NtoN2O*kgtoGg,"NO")</f>
        <v>NO</v>
      </c>
      <c r="O133" s="22" t="str">
        <f>IFERROR(('Activity data'!#REF!*(1/Constants!$H$117))*ttokg*FSOMEF*NtoN2O*kgtoGg,"NO")</f>
        <v>NO</v>
      </c>
      <c r="P133" s="22" t="str">
        <f>IFERROR(('Activity data'!#REF!*(1/Constants!$H$117))*ttokg*FSOMEF*NtoN2O*kgtoGg,"NO")</f>
        <v>NO</v>
      </c>
      <c r="Q133" s="22" t="str">
        <f>IFERROR(('Activity data'!#REF!*(1/Constants!$H$117))*ttokg*FSOMEF*NtoN2O*kgtoGg,"NO")</f>
        <v>NO</v>
      </c>
      <c r="R133" s="22" t="str">
        <f>IFERROR(('Activity data'!#REF!*(1/Constants!$H$117))*ttokg*FSOMEF*NtoN2O*kgtoGg,"NO")</f>
        <v>NO</v>
      </c>
      <c r="S133" s="22" t="str">
        <f>IFERROR(('Activity data'!#REF!*(1/Constants!$H$117))*ttokg*FSOMEF*NtoN2O*kgtoGg,"NO")</f>
        <v>NO</v>
      </c>
      <c r="T133" s="22" t="str">
        <f>IFERROR(('Activity data'!#REF!*(1/Constants!$H$117))*ttokg*FSOMEF*NtoN2O*kgtoGg,"NO")</f>
        <v>NO</v>
      </c>
      <c r="U133" s="22" t="str">
        <f>IFERROR(('Activity data'!#REF!*(1/Constants!$H$117))*ttokg*FSOMEF*NtoN2O*kgtoGg,"NO")</f>
        <v>NO</v>
      </c>
      <c r="V133" s="22" t="str">
        <f>IFERROR(('Activity data'!#REF!*(1/Constants!$H$117))*ttokg*FSOMEF*NtoN2O*kgtoGg,"NO")</f>
        <v>NO</v>
      </c>
      <c r="W133" s="22" t="str">
        <f>IFERROR(('Activity data'!#REF!*(1/Constants!$H$117))*ttokg*FSOMEF*NtoN2O*kgtoGg,"NO")</f>
        <v>NO</v>
      </c>
      <c r="X133" s="22" t="str">
        <f>IFERROR(('Activity data'!#REF!*(1/Constants!$H$117))*ttokg*FSOMEF*NtoN2O*kgtoGg,"NO")</f>
        <v>NO</v>
      </c>
      <c r="Y133" s="22" t="str">
        <f>IFERROR(('Activity data'!#REF!*(1/Constants!$H$117))*ttokg*FSOMEF*NtoN2O*kgtoGg,"NO")</f>
        <v>NO</v>
      </c>
      <c r="Z133" s="22" t="str">
        <f>IFERROR(('Activity data'!#REF!*(1/Constants!$H$117))*ttokg*FSOMEF*NtoN2O*kgtoGg,"NO")</f>
        <v>NO</v>
      </c>
      <c r="AA133" s="22" t="str">
        <f>IFERROR(('Activity data'!#REF!*(1/Constants!$H$117))*ttokg*FSOMEF*NtoN2O*kgtoGg,"NO")</f>
        <v>NO</v>
      </c>
      <c r="AB133" s="22" t="str">
        <f>IFERROR(('Activity data'!#REF!*(1/Constants!$H$117))*ttokg*FSOMEF*NtoN2O*kgtoGg,"NO")</f>
        <v>NO</v>
      </c>
      <c r="AC133" s="22" t="str">
        <f>IFERROR(('Activity data'!#REF!*(1/Constants!$H$117))*ttokg*FSOMEF*NtoN2O*kgtoGg,"NO")</f>
        <v>NO</v>
      </c>
      <c r="AD133" s="22" t="str">
        <f>IFERROR(('Activity data'!#REF!*(1/Constants!$H$117))*ttokg*FSOMEF*NtoN2O*kgtoGg,"NO")</f>
        <v>NO</v>
      </c>
      <c r="AE133" s="22" t="str">
        <f>IFERROR(('Activity data'!#REF!*(1/Constants!$H$117))*ttokg*FSOMEF*NtoN2O*kgtoGg,"NO")</f>
        <v>NO</v>
      </c>
      <c r="AF133" s="22" t="str">
        <f>IFERROR(('Activity data'!#REF!*(1/Constants!$H$117))*ttokg*FSOMEF*NtoN2O*kgtoGg,"NO")</f>
        <v>NO</v>
      </c>
      <c r="AG133" s="22" t="str">
        <f>IFERROR(('Activity data'!#REF!*(1/Constants!$H$117))*ttokg*FSOMEF*NtoN2O*kgtoGg,"NO")</f>
        <v>NO</v>
      </c>
      <c r="AH133" s="22" t="str">
        <f>IFERROR(('Activity data'!#REF!*(1/Constants!$H$117))*ttokg*FSOMEF*NtoN2O*kgtoGg,"NO")</f>
        <v>NO</v>
      </c>
      <c r="AI133" s="22" t="str">
        <f>IFERROR(('Activity data'!#REF!*(1/Constants!$H$117))*ttokg*FSOMEF*NtoN2O*kgtoGg,"NO")</f>
        <v>NO</v>
      </c>
      <c r="AJ133" s="22" t="str">
        <f>IFERROR(('Activity data'!#REF!*(1/Constants!$H$117))*ttokg*FSOMEF*NtoN2O*kgtoGg,"NO")</f>
        <v>NO</v>
      </c>
      <c r="AK133" s="22" t="str">
        <f>IFERROR(('Activity data'!#REF!*(1/Constants!$H$117))*ttokg*FSOMEF*NtoN2O*kgtoGg,"NO")</f>
        <v>NO</v>
      </c>
      <c r="AL133" s="22" t="str">
        <f>IFERROR(('Activity data'!#REF!*(1/Constants!$H$117))*ttokg*FSOMEF*NtoN2O*kgtoGg,"NO")</f>
        <v>NO</v>
      </c>
      <c r="AM133" s="22" t="str">
        <f>IFERROR(('Activity data'!#REF!*(1/Constants!$H$117))*ttokg*FSOMEF*NtoN2O*kgtoGg,"NO")</f>
        <v>NO</v>
      </c>
      <c r="AN133" s="22" t="str">
        <f>IFERROR(('Activity data'!#REF!*(1/Constants!$H$117))*ttokg*FSOMEF*NtoN2O*kgtoGg,"NO")</f>
        <v>NO</v>
      </c>
      <c r="AO133" s="22" t="str">
        <f>IFERROR(('Activity data'!#REF!*(1/Constants!$H$117))*ttokg*FSOMEF*NtoN2O*kgtoGg,"NO")</f>
        <v>NO</v>
      </c>
      <c r="AP133" s="22" t="str">
        <f>IFERROR(('Activity data'!#REF!*(1/Constants!$H$117))*ttokg*FSOMEF*NtoN2O*kgtoGg,"NO")</f>
        <v>NO</v>
      </c>
      <c r="AQ133" s="22" t="str">
        <f>IFERROR(('Activity data'!#REF!*(1/Constants!$H$117))*ttokg*FSOMEF*NtoN2O*kgtoGg,"NO")</f>
        <v>NO</v>
      </c>
      <c r="AR133" s="22" t="str">
        <f>IFERROR(('Activity data'!#REF!*(1/Constants!$H$117))*ttokg*FSOMEF*NtoN2O*kgtoGg,"NO")</f>
        <v>NO</v>
      </c>
      <c r="AS133" s="22" t="str">
        <f>IFERROR(('Activity data'!#REF!*(1/Constants!$H$117))*ttokg*FSOMEF*NtoN2O*kgtoGg,"NO")</f>
        <v>NO</v>
      </c>
      <c r="AT133" s="22" t="str">
        <f>IFERROR(('Activity data'!#REF!*(1/Constants!$H$117))*ttokg*FSOMEF*NtoN2O*kgtoGg,"NO")</f>
        <v>NO</v>
      </c>
      <c r="AU133" s="22" t="str">
        <f>IFERROR(('Activity data'!#REF!*(1/Constants!$H$117))*ttokg*FSOMEF*NtoN2O*kgtoGg,"NO")</f>
        <v>NO</v>
      </c>
      <c r="AV133" s="22" t="str">
        <f>IFERROR(('Activity data'!#REF!*(1/Constants!$H$117))*ttokg*FSOMEF*NtoN2O*kgtoGg,"NO")</f>
        <v>NO</v>
      </c>
      <c r="AW133" s="22" t="str">
        <f>IFERROR(('Activity data'!#REF!*(1/Constants!$H$117))*ttokg*FSOMEF*NtoN2O*kgtoGg,"NO")</f>
        <v>NO</v>
      </c>
      <c r="AX133" s="22" t="str">
        <f>IFERROR(('Activity data'!#REF!*(1/Constants!$H$117))*ttokg*FSOMEF*NtoN2O*kgtoGg,"NO")</f>
        <v>NO</v>
      </c>
      <c r="AY133" s="22" t="str">
        <f>IFERROR(('Activity data'!#REF!*(1/Constants!$H$117))*ttokg*FSOMEF*NtoN2O*kgtoGg,"NO")</f>
        <v>NO</v>
      </c>
      <c r="AZ133" s="22" t="str">
        <f>IFERROR(('Activity data'!#REF!*(1/Constants!$H$117))*ttokg*FSOMEF*NtoN2O*kgtoGg,"NO")</f>
        <v>NO</v>
      </c>
      <c r="BA133" s="22" t="str">
        <f>IFERROR(('Activity data'!#REF!*(1/Constants!$H$117))*ttokg*FSOMEF*NtoN2O*kgtoGg,"NO")</f>
        <v>NO</v>
      </c>
      <c r="BB133" s="22" t="str">
        <f>IFERROR(('Activity data'!#REF!*(1/Constants!$H$117))*ttokg*FSOMEF*NtoN2O*kgtoGg,"NO")</f>
        <v>NO</v>
      </c>
      <c r="BC133" s="22" t="str">
        <f>IFERROR(('Activity data'!#REF!*(1/Constants!$H$117))*ttokg*FSOMEF*NtoN2O*kgtoGg,"NO")</f>
        <v>NO</v>
      </c>
      <c r="BD133" s="22" t="str">
        <f>IFERROR(('Activity data'!#REF!*(1/Constants!$H$117))*ttokg*FSOMEF*NtoN2O*kgtoGg,"NO")</f>
        <v>NO</v>
      </c>
      <c r="BE133" s="22" t="str">
        <f>IFERROR(('Activity data'!#REF!*(1/Constants!$H$117))*ttokg*FSOMEF*NtoN2O*kgtoGg,"NO")</f>
        <v>NO</v>
      </c>
      <c r="BF133" s="22" t="str">
        <f>IFERROR(('Activity data'!#REF!*(1/Constants!$H$117))*ttokg*FSOMEF*NtoN2O*kgtoGg,"NO")</f>
        <v>NO</v>
      </c>
      <c r="BG133" s="22" t="str">
        <f>IFERROR(('Activity data'!#REF!*(1/Constants!$H$117))*ttokg*FSOMEF*NtoN2O*kgtoGg,"NO")</f>
        <v>NO</v>
      </c>
      <c r="BH133" s="22" t="str">
        <f>IFERROR(('Activity data'!#REF!*(1/Constants!$H$117))*ttokg*FSOMEF*NtoN2O*kgtoGg,"NO")</f>
        <v>NO</v>
      </c>
      <c r="BI133" s="22" t="str">
        <f>IFERROR(('Activity data'!#REF!*(1/Constants!$H$117))*ttokg*FSOMEF*NtoN2O*kgtoGg,"NO")</f>
        <v>NO</v>
      </c>
      <c r="BJ133" s="22" t="str">
        <f>IFERROR(('Activity data'!#REF!*(1/Constants!$H$117))*ttokg*FSOMEF*NtoN2O*kgtoGg,"NO")</f>
        <v>NO</v>
      </c>
      <c r="BK133" s="22" t="str">
        <f>IFERROR(('Activity data'!#REF!*(1/Constants!$H$117))*ttokg*FSOMEF*NtoN2O*kgtoGg,"NO")</f>
        <v>NO</v>
      </c>
      <c r="BL133" s="22" t="str">
        <f>IFERROR(('Activity data'!#REF!*(1/Constants!$H$117))*ttokg*FSOMEF*NtoN2O*kgtoGg,"NO")</f>
        <v>NO</v>
      </c>
      <c r="BM133" s="22" t="str">
        <f>IFERROR(('Activity data'!#REF!*(1/Constants!$H$117))*ttokg*FSOMEF*NtoN2O*kgtoGg,"NO")</f>
        <v>NO</v>
      </c>
      <c r="BN133" s="22" t="str">
        <f>IFERROR(('Activity data'!#REF!*(1/Constants!$H$117))*ttokg*FSOMEF*NtoN2O*kgtoGg,"NO")</f>
        <v>NO</v>
      </c>
      <c r="BO133" s="22" t="str">
        <f>IFERROR(('Activity data'!#REF!*(1/Constants!$H$117))*ttokg*FSOMEF*NtoN2O*kgtoGg,"NO")</f>
        <v>NO</v>
      </c>
      <c r="BP133" s="22" t="str">
        <f>IFERROR(('Activity data'!#REF!*(1/Constants!$H$117))*ttokg*FSOMEF*NtoN2O*kgtoGg,"NO")</f>
        <v>NO</v>
      </c>
    </row>
    <row r="134" spans="1:68" x14ac:dyDescent="0.25">
      <c r="A134" t="str">
        <f t="shared" si="39"/>
        <v>3C Aggregated and non-CO2 emissions on land</v>
      </c>
      <c r="B134" t="str">
        <f t="shared" si="31"/>
        <v>3C4 Direct N2O from managed soils (N2O)</v>
      </c>
      <c r="C134" t="s">
        <v>60</v>
      </c>
      <c r="D134" t="str">
        <f>" - "&amp;'Activity data'!D94</f>
        <v xml:space="preserve"> - Land converted to wetland</v>
      </c>
      <c r="E134" t="str">
        <f t="shared" si="41"/>
        <v>FSOM - Land converted to wetland</v>
      </c>
      <c r="G134" t="str">
        <f t="shared" si="37"/>
        <v>Gg N2O</v>
      </c>
      <c r="H134" s="22">
        <f>IFERROR(('Activity data'!H98*(1/Constants!$H$117))*ttokg*FSOMEF*NtoN2O*kgtoGg,"NO")</f>
        <v>0</v>
      </c>
      <c r="I134" s="22" t="str">
        <f>IFERROR(('Activity data'!#REF!*(1/Constants!$H$117))*ttokg*FSOMEF*NtoN2O*kgtoGg,"NO")</f>
        <v>NO</v>
      </c>
      <c r="J134" s="22" t="str">
        <f>IFERROR(('Activity data'!#REF!*(1/Constants!$H$117))*ttokg*FSOMEF*NtoN2O*kgtoGg,"NO")</f>
        <v>NO</v>
      </c>
      <c r="K134" s="22" t="str">
        <f>IFERROR(('Activity data'!#REF!*(1/Constants!$H$117))*ttokg*FSOMEF*NtoN2O*kgtoGg,"NO")</f>
        <v>NO</v>
      </c>
      <c r="L134" s="22" t="str">
        <f>IFERROR(('Activity data'!#REF!*(1/Constants!$H$117))*ttokg*FSOMEF*NtoN2O*kgtoGg,"NO")</f>
        <v>NO</v>
      </c>
      <c r="M134" s="22" t="str">
        <f>IFERROR(('Activity data'!#REF!*(1/Constants!$H$117))*ttokg*FSOMEF*NtoN2O*kgtoGg,"NO")</f>
        <v>NO</v>
      </c>
      <c r="N134" s="22" t="str">
        <f>IFERROR(('Activity data'!#REF!*(1/Constants!$H$117))*ttokg*FSOMEF*NtoN2O*kgtoGg,"NO")</f>
        <v>NO</v>
      </c>
      <c r="O134" s="22" t="str">
        <f>IFERROR(('Activity data'!#REF!*(1/Constants!$H$117))*ttokg*FSOMEF*NtoN2O*kgtoGg,"NO")</f>
        <v>NO</v>
      </c>
      <c r="P134" s="22" t="str">
        <f>IFERROR(('Activity data'!#REF!*(1/Constants!$H$117))*ttokg*FSOMEF*NtoN2O*kgtoGg,"NO")</f>
        <v>NO</v>
      </c>
      <c r="Q134" s="22" t="str">
        <f>IFERROR(('Activity data'!#REF!*(1/Constants!$H$117))*ttokg*FSOMEF*NtoN2O*kgtoGg,"NO")</f>
        <v>NO</v>
      </c>
      <c r="R134" s="22" t="str">
        <f>IFERROR(('Activity data'!#REF!*(1/Constants!$H$117))*ttokg*FSOMEF*NtoN2O*kgtoGg,"NO")</f>
        <v>NO</v>
      </c>
      <c r="S134" s="22" t="str">
        <f>IFERROR(('Activity data'!#REF!*(1/Constants!$H$117))*ttokg*FSOMEF*NtoN2O*kgtoGg,"NO")</f>
        <v>NO</v>
      </c>
      <c r="T134" s="22" t="str">
        <f>IFERROR(('Activity data'!#REF!*(1/Constants!$H$117))*ttokg*FSOMEF*NtoN2O*kgtoGg,"NO")</f>
        <v>NO</v>
      </c>
      <c r="U134" s="22" t="str">
        <f>IFERROR(('Activity data'!#REF!*(1/Constants!$H$117))*ttokg*FSOMEF*NtoN2O*kgtoGg,"NO")</f>
        <v>NO</v>
      </c>
      <c r="V134" s="22" t="str">
        <f>IFERROR(('Activity data'!#REF!*(1/Constants!$H$117))*ttokg*FSOMEF*NtoN2O*kgtoGg,"NO")</f>
        <v>NO</v>
      </c>
      <c r="W134" s="22" t="str">
        <f>IFERROR(('Activity data'!#REF!*(1/Constants!$H$117))*ttokg*FSOMEF*NtoN2O*kgtoGg,"NO")</f>
        <v>NO</v>
      </c>
      <c r="X134" s="22" t="str">
        <f>IFERROR(('Activity data'!#REF!*(1/Constants!$H$117))*ttokg*FSOMEF*NtoN2O*kgtoGg,"NO")</f>
        <v>NO</v>
      </c>
      <c r="Y134" s="22" t="str">
        <f>IFERROR(('Activity data'!#REF!*(1/Constants!$H$117))*ttokg*FSOMEF*NtoN2O*kgtoGg,"NO")</f>
        <v>NO</v>
      </c>
      <c r="Z134" s="22" t="str">
        <f>IFERROR(('Activity data'!#REF!*(1/Constants!$H$117))*ttokg*FSOMEF*NtoN2O*kgtoGg,"NO")</f>
        <v>NO</v>
      </c>
      <c r="AA134" s="22" t="str">
        <f>IFERROR(('Activity data'!#REF!*(1/Constants!$H$117))*ttokg*FSOMEF*NtoN2O*kgtoGg,"NO")</f>
        <v>NO</v>
      </c>
      <c r="AB134" s="22" t="str">
        <f>IFERROR(('Activity data'!#REF!*(1/Constants!$H$117))*ttokg*FSOMEF*NtoN2O*kgtoGg,"NO")</f>
        <v>NO</v>
      </c>
      <c r="AC134" s="22" t="str">
        <f>IFERROR(('Activity data'!#REF!*(1/Constants!$H$117))*ttokg*FSOMEF*NtoN2O*kgtoGg,"NO")</f>
        <v>NO</v>
      </c>
      <c r="AD134" s="22" t="str">
        <f>IFERROR(('Activity data'!#REF!*(1/Constants!$H$117))*ttokg*FSOMEF*NtoN2O*kgtoGg,"NO")</f>
        <v>NO</v>
      </c>
      <c r="AE134" s="22" t="str">
        <f>IFERROR(('Activity data'!#REF!*(1/Constants!$H$117))*ttokg*FSOMEF*NtoN2O*kgtoGg,"NO")</f>
        <v>NO</v>
      </c>
      <c r="AF134" s="22" t="str">
        <f>IFERROR(('Activity data'!#REF!*(1/Constants!$H$117))*ttokg*FSOMEF*NtoN2O*kgtoGg,"NO")</f>
        <v>NO</v>
      </c>
      <c r="AG134" s="22" t="str">
        <f>IFERROR(('Activity data'!#REF!*(1/Constants!$H$117))*ttokg*FSOMEF*NtoN2O*kgtoGg,"NO")</f>
        <v>NO</v>
      </c>
      <c r="AH134" s="22" t="str">
        <f>IFERROR(('Activity data'!#REF!*(1/Constants!$H$117))*ttokg*FSOMEF*NtoN2O*kgtoGg,"NO")</f>
        <v>NO</v>
      </c>
      <c r="AI134" s="22" t="str">
        <f>IFERROR(('Activity data'!#REF!*(1/Constants!$H$117))*ttokg*FSOMEF*NtoN2O*kgtoGg,"NO")</f>
        <v>NO</v>
      </c>
      <c r="AJ134" s="22" t="str">
        <f>IFERROR(('Activity data'!#REF!*(1/Constants!$H$117))*ttokg*FSOMEF*NtoN2O*kgtoGg,"NO")</f>
        <v>NO</v>
      </c>
      <c r="AK134" s="22" t="str">
        <f>IFERROR(('Activity data'!#REF!*(1/Constants!$H$117))*ttokg*FSOMEF*NtoN2O*kgtoGg,"NO")</f>
        <v>NO</v>
      </c>
      <c r="AL134" s="22" t="str">
        <f>IFERROR(('Activity data'!#REF!*(1/Constants!$H$117))*ttokg*FSOMEF*NtoN2O*kgtoGg,"NO")</f>
        <v>NO</v>
      </c>
      <c r="AM134" s="22" t="str">
        <f>IFERROR(('Activity data'!#REF!*(1/Constants!$H$117))*ttokg*FSOMEF*NtoN2O*kgtoGg,"NO")</f>
        <v>NO</v>
      </c>
      <c r="AN134" s="22" t="str">
        <f>IFERROR(('Activity data'!#REF!*(1/Constants!$H$117))*ttokg*FSOMEF*NtoN2O*kgtoGg,"NO")</f>
        <v>NO</v>
      </c>
      <c r="AO134" s="22" t="str">
        <f>IFERROR(('Activity data'!#REF!*(1/Constants!$H$117))*ttokg*FSOMEF*NtoN2O*kgtoGg,"NO")</f>
        <v>NO</v>
      </c>
      <c r="AP134" s="22" t="str">
        <f>IFERROR(('Activity data'!#REF!*(1/Constants!$H$117))*ttokg*FSOMEF*NtoN2O*kgtoGg,"NO")</f>
        <v>NO</v>
      </c>
      <c r="AQ134" s="22" t="str">
        <f>IFERROR(('Activity data'!#REF!*(1/Constants!$H$117))*ttokg*FSOMEF*NtoN2O*kgtoGg,"NO")</f>
        <v>NO</v>
      </c>
      <c r="AR134" s="22" t="str">
        <f>IFERROR(('Activity data'!#REF!*(1/Constants!$H$117))*ttokg*FSOMEF*NtoN2O*kgtoGg,"NO")</f>
        <v>NO</v>
      </c>
      <c r="AS134" s="22" t="str">
        <f>IFERROR(('Activity data'!#REF!*(1/Constants!$H$117))*ttokg*FSOMEF*NtoN2O*kgtoGg,"NO")</f>
        <v>NO</v>
      </c>
      <c r="AT134" s="22" t="str">
        <f>IFERROR(('Activity data'!#REF!*(1/Constants!$H$117))*ttokg*FSOMEF*NtoN2O*kgtoGg,"NO")</f>
        <v>NO</v>
      </c>
      <c r="AU134" s="22" t="str">
        <f>IFERROR(('Activity data'!#REF!*(1/Constants!$H$117))*ttokg*FSOMEF*NtoN2O*kgtoGg,"NO")</f>
        <v>NO</v>
      </c>
      <c r="AV134" s="22" t="str">
        <f>IFERROR(('Activity data'!#REF!*(1/Constants!$H$117))*ttokg*FSOMEF*NtoN2O*kgtoGg,"NO")</f>
        <v>NO</v>
      </c>
      <c r="AW134" s="22" t="str">
        <f>IFERROR(('Activity data'!#REF!*(1/Constants!$H$117))*ttokg*FSOMEF*NtoN2O*kgtoGg,"NO")</f>
        <v>NO</v>
      </c>
      <c r="AX134" s="22" t="str">
        <f>IFERROR(('Activity data'!#REF!*(1/Constants!$H$117))*ttokg*FSOMEF*NtoN2O*kgtoGg,"NO")</f>
        <v>NO</v>
      </c>
      <c r="AY134" s="22" t="str">
        <f>IFERROR(('Activity data'!#REF!*(1/Constants!$H$117))*ttokg*FSOMEF*NtoN2O*kgtoGg,"NO")</f>
        <v>NO</v>
      </c>
      <c r="AZ134" s="22" t="str">
        <f>IFERROR(('Activity data'!#REF!*(1/Constants!$H$117))*ttokg*FSOMEF*NtoN2O*kgtoGg,"NO")</f>
        <v>NO</v>
      </c>
      <c r="BA134" s="22" t="str">
        <f>IFERROR(('Activity data'!#REF!*(1/Constants!$H$117))*ttokg*FSOMEF*NtoN2O*kgtoGg,"NO")</f>
        <v>NO</v>
      </c>
      <c r="BB134" s="22" t="str">
        <f>IFERROR(('Activity data'!#REF!*(1/Constants!$H$117))*ttokg*FSOMEF*NtoN2O*kgtoGg,"NO")</f>
        <v>NO</v>
      </c>
      <c r="BC134" s="22" t="str">
        <f>IFERROR(('Activity data'!#REF!*(1/Constants!$H$117))*ttokg*FSOMEF*NtoN2O*kgtoGg,"NO")</f>
        <v>NO</v>
      </c>
      <c r="BD134" s="22" t="str">
        <f>IFERROR(('Activity data'!#REF!*(1/Constants!$H$117))*ttokg*FSOMEF*NtoN2O*kgtoGg,"NO")</f>
        <v>NO</v>
      </c>
      <c r="BE134" s="22" t="str">
        <f>IFERROR(('Activity data'!#REF!*(1/Constants!$H$117))*ttokg*FSOMEF*NtoN2O*kgtoGg,"NO")</f>
        <v>NO</v>
      </c>
      <c r="BF134" s="22" t="str">
        <f>IFERROR(('Activity data'!#REF!*(1/Constants!$H$117))*ttokg*FSOMEF*NtoN2O*kgtoGg,"NO")</f>
        <v>NO</v>
      </c>
      <c r="BG134" s="22" t="str">
        <f>IFERROR(('Activity data'!#REF!*(1/Constants!$H$117))*ttokg*FSOMEF*NtoN2O*kgtoGg,"NO")</f>
        <v>NO</v>
      </c>
      <c r="BH134" s="22" t="str">
        <f>IFERROR(('Activity data'!#REF!*(1/Constants!$H$117))*ttokg*FSOMEF*NtoN2O*kgtoGg,"NO")</f>
        <v>NO</v>
      </c>
      <c r="BI134" s="22" t="str">
        <f>IFERROR(('Activity data'!#REF!*(1/Constants!$H$117))*ttokg*FSOMEF*NtoN2O*kgtoGg,"NO")</f>
        <v>NO</v>
      </c>
      <c r="BJ134" s="22" t="str">
        <f>IFERROR(('Activity data'!#REF!*(1/Constants!$H$117))*ttokg*FSOMEF*NtoN2O*kgtoGg,"NO")</f>
        <v>NO</v>
      </c>
      <c r="BK134" s="22" t="str">
        <f>IFERROR(('Activity data'!#REF!*(1/Constants!$H$117))*ttokg*FSOMEF*NtoN2O*kgtoGg,"NO")</f>
        <v>NO</v>
      </c>
      <c r="BL134" s="22" t="str">
        <f>IFERROR(('Activity data'!#REF!*(1/Constants!$H$117))*ttokg*FSOMEF*NtoN2O*kgtoGg,"NO")</f>
        <v>NO</v>
      </c>
      <c r="BM134" s="22" t="str">
        <f>IFERROR(('Activity data'!#REF!*(1/Constants!$H$117))*ttokg*FSOMEF*NtoN2O*kgtoGg,"NO")</f>
        <v>NO</v>
      </c>
      <c r="BN134" s="22" t="str">
        <f>IFERROR(('Activity data'!#REF!*(1/Constants!$H$117))*ttokg*FSOMEF*NtoN2O*kgtoGg,"NO")</f>
        <v>NO</v>
      </c>
      <c r="BO134" s="22" t="str">
        <f>IFERROR(('Activity data'!#REF!*(1/Constants!$H$117))*ttokg*FSOMEF*NtoN2O*kgtoGg,"NO")</f>
        <v>NO</v>
      </c>
      <c r="BP134" s="22" t="str">
        <f>IFERROR(('Activity data'!#REF!*(1/Constants!$H$117))*ttokg*FSOMEF*NtoN2O*kgtoGg,"NO")</f>
        <v>NO</v>
      </c>
    </row>
    <row r="135" spans="1:68" x14ac:dyDescent="0.25">
      <c r="A135" t="str">
        <f t="shared" si="39"/>
        <v>3C Aggregated and non-CO2 emissions on land</v>
      </c>
      <c r="B135" t="str">
        <f t="shared" si="31"/>
        <v>3C4 Direct N2O from managed soils (N2O)</v>
      </c>
      <c r="C135" t="s">
        <v>60</v>
      </c>
      <c r="D135" t="str">
        <f>" - "&amp;'Activity data'!D91</f>
        <v xml:space="preserve"> - Grassland remaining grassland</v>
      </c>
      <c r="E135" t="str">
        <f t="shared" si="32"/>
        <v>FSOM - Grassland remaining grassland</v>
      </c>
      <c r="G135" t="str">
        <f t="shared" si="37"/>
        <v>Gg N2O</v>
      </c>
      <c r="H135" s="22">
        <f>IFERROR(('Activity data'!H99*(1/Constants!$H$117))*ttokg*FSOMEF*NtoN2O*kgtoGg,"NO")</f>
        <v>0</v>
      </c>
      <c r="I135" s="22">
        <f>IFERROR(('Activity data'!I91*(1/Constants!$H$117))*ttokg*FSOMEF*NtoN2O*kgtoGg,"NO")</f>
        <v>5.0353963047889893E-3</v>
      </c>
      <c r="J135" s="22">
        <f>IFERROR(('Activity data'!J91*(1/Constants!$H$117))*ttokg*FSOMEF*NtoN2O*kgtoGg,"NO")</f>
        <v>5.0353963047889893E-3</v>
      </c>
      <c r="K135" s="22">
        <f>IFERROR(('Activity data'!K91*(1/Constants!$H$117))*ttokg*FSOMEF*NtoN2O*kgtoGg,"NO")</f>
        <v>5.0353963047889893E-3</v>
      </c>
      <c r="L135" s="22">
        <f>IFERROR(('Activity data'!L91*(1/Constants!$H$117))*ttokg*FSOMEF*NtoN2O*kgtoGg,"NO")</f>
        <v>5.0353963047889893E-3</v>
      </c>
      <c r="M135" s="22">
        <f>IFERROR(('Activity data'!M91*(1/Constants!$H$117))*ttokg*FSOMEF*NtoN2O*kgtoGg,"NO")</f>
        <v>5.0353963047889893E-3</v>
      </c>
      <c r="N135" s="22">
        <f>IFERROR(('Activity data'!N91*(1/Constants!$H$117))*ttokg*FSOMEF*NtoN2O*kgtoGg,"NO")</f>
        <v>5.0353963047889893E-3</v>
      </c>
      <c r="O135" s="22">
        <f>IFERROR(('Activity data'!O91*(1/Constants!$H$117))*ttokg*FSOMEF*NtoN2O*kgtoGg,"NO")</f>
        <v>5.0353963047889893E-3</v>
      </c>
      <c r="P135" s="22">
        <f>IFERROR(('Activity data'!P91*(1/Constants!$H$117))*ttokg*FSOMEF*NtoN2O*kgtoGg,"NO")</f>
        <v>5.0353963047889893E-3</v>
      </c>
      <c r="Q135" s="22">
        <f>IFERROR(('Activity data'!Q91*(1/Constants!$H$117))*ttokg*FSOMEF*NtoN2O*kgtoGg,"NO")</f>
        <v>5.0353963047889893E-3</v>
      </c>
      <c r="R135" s="22">
        <f>IFERROR(('Activity data'!R91*(1/Constants!$H$117))*ttokg*FSOMEF*NtoN2O*kgtoGg,"NO")</f>
        <v>5.0353963047889893E-3</v>
      </c>
      <c r="S135" s="22">
        <f>IFERROR(('Activity data'!S91*(1/Constants!$H$117))*ttokg*FSOMEF*NtoN2O*kgtoGg,"NO")</f>
        <v>5.0353963047889893E-3</v>
      </c>
      <c r="T135" s="22">
        <f>IFERROR(('Activity data'!T91*(1/Constants!$H$117))*ttokg*FSOMEF*NtoN2O*kgtoGg,"NO")</f>
        <v>5.0353963047889893E-3</v>
      </c>
      <c r="U135" s="22">
        <f>IFERROR(('Activity data'!U91*(1/Constants!$H$117))*ttokg*FSOMEF*NtoN2O*kgtoGg,"NO")</f>
        <v>5.0353963047889893E-3</v>
      </c>
      <c r="V135" s="22">
        <f>IFERROR(('Activity data'!V91*(1/Constants!$H$117))*ttokg*FSOMEF*NtoN2O*kgtoGg,"NO")</f>
        <v>5.0353963047889893E-3</v>
      </c>
      <c r="W135" s="22">
        <f>IFERROR(('Activity data'!W91*(1/Constants!$H$117))*ttokg*FSOMEF*NtoN2O*kgtoGg,"NO")</f>
        <v>5.0353963047889893E-3</v>
      </c>
      <c r="X135" s="22">
        <f>IFERROR(('Activity data'!X91*(1/Constants!$H$117))*ttokg*FSOMEF*NtoN2O*kgtoGg,"NO")</f>
        <v>5.0353963047889893E-3</v>
      </c>
      <c r="Y135" s="22">
        <f>IFERROR(('Activity data'!Y91*(1/Constants!$H$117))*ttokg*FSOMEF*NtoN2O*kgtoGg,"NO")</f>
        <v>5.0353963047889893E-3</v>
      </c>
      <c r="Z135" s="22">
        <f>IFERROR(('Activity data'!Z91*(1/Constants!$H$117))*ttokg*FSOMEF*NtoN2O*kgtoGg,"NO")</f>
        <v>5.0353963047889893E-3</v>
      </c>
      <c r="AA135" s="22">
        <f>IFERROR(('Activity data'!AA91*(1/Constants!$H$117))*ttokg*FSOMEF*NtoN2O*kgtoGg,"NO")</f>
        <v>5.0353963047889893E-3</v>
      </c>
      <c r="AB135" s="22">
        <f>IFERROR(('Activity data'!AB91*(1/Constants!$H$117))*ttokg*FSOMEF*NtoN2O*kgtoGg,"NO")</f>
        <v>5.0353963047889893E-3</v>
      </c>
      <c r="AC135" s="22">
        <f>IFERROR(('Activity data'!AC91*(1/Constants!$H$117))*ttokg*FSOMEF*NtoN2O*kgtoGg,"NO")</f>
        <v>5.0353963047889893E-3</v>
      </c>
      <c r="AD135" s="22">
        <f>IFERROR(('Activity data'!AD91*(1/Constants!$H$117))*ttokg*FSOMEF*NtoN2O*kgtoGg,"NO")</f>
        <v>1.3847489699010502</v>
      </c>
      <c r="AE135" s="22">
        <f>IFERROR(('Activity data'!AE91*(1/Constants!$H$117))*ttokg*FSOMEF*NtoN2O*kgtoGg,"NO")</f>
        <v>1.3847489699010502</v>
      </c>
      <c r="AF135" s="22">
        <f>IFERROR(('Activity data'!AF91*(1/Constants!$H$117))*ttokg*FSOMEF*NtoN2O*kgtoGg,"NO")</f>
        <v>1.3847489699010502</v>
      </c>
      <c r="AG135" s="22">
        <f>IFERROR(('Activity data'!AG91*(1/Constants!$H$117))*ttokg*FSOMEF*NtoN2O*kgtoGg,"NO")</f>
        <v>1.3847489699010502</v>
      </c>
      <c r="AH135" s="22">
        <f>IFERROR(('Activity data'!AH91*(1/Constants!$H$117))*ttokg*FSOMEF*NtoN2O*kgtoGg,"NO")</f>
        <v>1.3847489699010502</v>
      </c>
      <c r="AI135" s="22">
        <f>IFERROR(('Activity data'!AI91*(1/Constants!$H$117))*ttokg*FSOMEF*NtoN2O*kgtoGg,"NO")</f>
        <v>1.3847489699010502</v>
      </c>
      <c r="AJ135" s="22">
        <f>IFERROR(('Activity data'!AJ91*(1/Constants!$H$117))*ttokg*FSOMEF*NtoN2O*kgtoGg,"NO")</f>
        <v>1.3847489699010502</v>
      </c>
      <c r="AK135" s="22">
        <f>IFERROR(('Activity data'!AK91*(1/Constants!$H$117))*ttokg*FSOMEF*NtoN2O*kgtoGg,"NO")</f>
        <v>1.3847489699010502</v>
      </c>
      <c r="AL135" s="22">
        <f>IFERROR(('Activity data'!AL91*(1/Constants!$H$117))*ttokg*FSOMEF*NtoN2O*kgtoGg,"NO")</f>
        <v>1.3847489699010502</v>
      </c>
      <c r="AM135" s="22">
        <f>IFERROR(('Activity data'!AM91*(1/Constants!$H$117))*ttokg*FSOMEF*NtoN2O*kgtoGg,"NO")</f>
        <v>1.3847489699010502</v>
      </c>
      <c r="AN135" s="22">
        <f>IFERROR(('Activity data'!AN91*(1/Constants!$H$117))*ttokg*FSOMEF*NtoN2O*kgtoGg,"NO")</f>
        <v>1.3847489699010502</v>
      </c>
      <c r="AO135" s="22">
        <f>IFERROR(('Activity data'!AO91*(1/Constants!$H$117))*ttokg*FSOMEF*NtoN2O*kgtoGg,"NO")</f>
        <v>1.3847489699010502</v>
      </c>
      <c r="AP135" s="22">
        <f>IFERROR(('Activity data'!AP91*(1/Constants!$H$117))*ttokg*FSOMEF*NtoN2O*kgtoGg,"NO")</f>
        <v>1.3847489699010502</v>
      </c>
      <c r="AQ135" s="22">
        <f>IFERROR(('Activity data'!AQ91*(1/Constants!$H$117))*ttokg*FSOMEF*NtoN2O*kgtoGg,"NO")</f>
        <v>1.3847489699010502</v>
      </c>
      <c r="AR135" s="22">
        <f>IFERROR(('Activity data'!AR91*(1/Constants!$H$117))*ttokg*FSOMEF*NtoN2O*kgtoGg,"NO")</f>
        <v>1.3847489699010502</v>
      </c>
      <c r="AS135" s="22">
        <f>IFERROR(('Activity data'!AS91*(1/Constants!$H$117))*ttokg*FSOMEF*NtoN2O*kgtoGg,"NO")</f>
        <v>1.3847489699010502</v>
      </c>
      <c r="AT135" s="22">
        <f>IFERROR(('Activity data'!AT91*(1/Constants!$H$117))*ttokg*FSOMEF*NtoN2O*kgtoGg,"NO")</f>
        <v>1.3847489699010502</v>
      </c>
      <c r="AU135" s="22">
        <f>IFERROR(('Activity data'!AU91*(1/Constants!$H$117))*ttokg*FSOMEF*NtoN2O*kgtoGg,"NO")</f>
        <v>1.3847489699010502</v>
      </c>
      <c r="AV135" s="22">
        <f>IFERROR(('Activity data'!AV91*(1/Constants!$H$117))*ttokg*FSOMEF*NtoN2O*kgtoGg,"NO")</f>
        <v>1.3847489699010502</v>
      </c>
      <c r="AW135" s="22">
        <f>IFERROR(('Activity data'!AW91*(1/Constants!$H$117))*ttokg*FSOMEF*NtoN2O*kgtoGg,"NO")</f>
        <v>1.3847489699010502</v>
      </c>
      <c r="AX135" s="22">
        <f>IFERROR(('Activity data'!AX91*(1/Constants!$H$117))*ttokg*FSOMEF*NtoN2O*kgtoGg,"NO")</f>
        <v>1.3847489699010502</v>
      </c>
      <c r="AY135" s="22">
        <f>IFERROR(('Activity data'!AY91*(1/Constants!$H$117))*ttokg*FSOMEF*NtoN2O*kgtoGg,"NO")</f>
        <v>1.3847489699010502</v>
      </c>
      <c r="AZ135" s="22">
        <f>IFERROR(('Activity data'!AZ91*(1/Constants!$H$117))*ttokg*FSOMEF*NtoN2O*kgtoGg,"NO")</f>
        <v>1.3847489699010502</v>
      </c>
      <c r="BA135" s="22">
        <f>IFERROR(('Activity data'!BA91*(1/Constants!$H$117))*ttokg*FSOMEF*NtoN2O*kgtoGg,"NO")</f>
        <v>1.3847489699010502</v>
      </c>
      <c r="BB135" s="22">
        <f>IFERROR(('Activity data'!BB91*(1/Constants!$H$117))*ttokg*FSOMEF*NtoN2O*kgtoGg,"NO")</f>
        <v>1.3847489699010502</v>
      </c>
      <c r="BC135" s="22">
        <f>IFERROR(('Activity data'!BC91*(1/Constants!$H$117))*ttokg*FSOMEF*NtoN2O*kgtoGg,"NO")</f>
        <v>1.3847489699010502</v>
      </c>
      <c r="BD135" s="22">
        <f>IFERROR(('Activity data'!BD91*(1/Constants!$H$117))*ttokg*FSOMEF*NtoN2O*kgtoGg,"NO")</f>
        <v>1.3847489699010502</v>
      </c>
      <c r="BE135" s="22">
        <f>IFERROR(('Activity data'!BE91*(1/Constants!$H$117))*ttokg*FSOMEF*NtoN2O*kgtoGg,"NO")</f>
        <v>1.3847489699010502</v>
      </c>
      <c r="BF135" s="22">
        <f>IFERROR(('Activity data'!BF91*(1/Constants!$H$117))*ttokg*FSOMEF*NtoN2O*kgtoGg,"NO")</f>
        <v>1.3847489699010502</v>
      </c>
      <c r="BG135" s="22">
        <f>IFERROR(('Activity data'!BG91*(1/Constants!$H$117))*ttokg*FSOMEF*NtoN2O*kgtoGg,"NO")</f>
        <v>1.3847489699010502</v>
      </c>
      <c r="BH135" s="22">
        <f>IFERROR(('Activity data'!BH91*(1/Constants!$H$117))*ttokg*FSOMEF*NtoN2O*kgtoGg,"NO")</f>
        <v>1.3847489699010502</v>
      </c>
      <c r="BI135" s="22">
        <f>IFERROR(('Activity data'!BI91*(1/Constants!$H$117))*ttokg*FSOMEF*NtoN2O*kgtoGg,"NO")</f>
        <v>1.3847489699010502</v>
      </c>
      <c r="BJ135" s="22">
        <f>IFERROR(('Activity data'!BJ91*(1/Constants!$H$117))*ttokg*FSOMEF*NtoN2O*kgtoGg,"NO")</f>
        <v>1.3847489699010502</v>
      </c>
      <c r="BK135" s="22">
        <f>IFERROR(('Activity data'!BK91*(1/Constants!$H$117))*ttokg*FSOMEF*NtoN2O*kgtoGg,"NO")</f>
        <v>1.3847489699010502</v>
      </c>
      <c r="BL135" s="22">
        <f>IFERROR(('Activity data'!BL91*(1/Constants!$H$117))*ttokg*FSOMEF*NtoN2O*kgtoGg,"NO")</f>
        <v>1.3847489699010502</v>
      </c>
      <c r="BM135" s="22">
        <f>IFERROR(('Activity data'!BM91*(1/Constants!$H$117))*ttokg*FSOMEF*NtoN2O*kgtoGg,"NO")</f>
        <v>1.3847489699010502</v>
      </c>
      <c r="BN135" s="22">
        <f>IFERROR(('Activity data'!BN91*(1/Constants!$H$117))*ttokg*FSOMEF*NtoN2O*kgtoGg,"NO")</f>
        <v>1.3847489699010502</v>
      </c>
      <c r="BO135" s="22">
        <f>IFERROR(('Activity data'!BO91*(1/Constants!$H$117))*ttokg*FSOMEF*NtoN2O*kgtoGg,"NO")</f>
        <v>1.3847489699010502</v>
      </c>
      <c r="BP135" s="22">
        <f>IFERROR(('Activity data'!BP91*(1/Constants!$H$117))*ttokg*FSOMEF*NtoN2O*kgtoGg,"NO")</f>
        <v>1.3847489699010502</v>
      </c>
    </row>
    <row r="136" spans="1:68" x14ac:dyDescent="0.25">
      <c r="A136" t="str">
        <f>A122</f>
        <v>3C Aggregated and non-CO2 emissions on land</v>
      </c>
      <c r="B136" t="str">
        <f>'IPCC Categories'!B78</f>
        <v>3C5 Indirect N2O from managed soils (N2O)</v>
      </c>
      <c r="C136" t="str">
        <f>'IPCC Categories'!C78</f>
        <v>Volatilisation</v>
      </c>
      <c r="D136" t="s">
        <v>435</v>
      </c>
      <c r="E136" t="str">
        <f t="shared" si="32"/>
        <v>Volatilisation - Synthetic fertlisers</v>
      </c>
      <c r="F136" t="str">
        <f>F122</f>
        <v>N2O</v>
      </c>
      <c r="G136" t="str">
        <f>G122</f>
        <v>Gg N2O</v>
      </c>
      <c r="H136" s="22">
        <f>'Activity data'!H47*ttokg*FracGASF*MSVolatEF*NtoN2O*kgtoGg</f>
        <v>0.5400827142857143</v>
      </c>
      <c r="I136" s="22">
        <f>'Activity data'!I47*ttokg*FracGASF*MSVolatEF*NtoN2O*kgtoGg</f>
        <v>0.57362642857142854</v>
      </c>
      <c r="J136" s="22">
        <f>'Activity data'!J47*ttokg*FracGASF*MSVolatEF*NtoN2O*kgtoGg</f>
        <v>0.54611071428571434</v>
      </c>
      <c r="K136" s="22">
        <f>'Activity data'!K47*ttokg*FracGASF*MSVolatEF*NtoN2O*kgtoGg</f>
        <v>0.64186414285714277</v>
      </c>
      <c r="L136" s="22">
        <f>'Activity data'!L47*ttokg*FracGASF*MSVolatEF*NtoN2O*kgtoGg</f>
        <v>0.58938942857142851</v>
      </c>
      <c r="M136" s="22">
        <f>'Activity data'!M47*ttokg*FracGASF*MSVolatEF*NtoN2O*kgtoGg</f>
        <v>0.58377157142857139</v>
      </c>
      <c r="N136" s="22">
        <f>'Activity data'!N47*ttokg*FracGASF*MSVolatEF*NtoN2O*kgtoGg</f>
        <v>0.65227485714285716</v>
      </c>
      <c r="O136" s="22">
        <f>'Activity data'!O47*ttokg*FracGASF*MSVolatEF*NtoN2O*kgtoGg</f>
        <v>0.63943628571428568</v>
      </c>
      <c r="P136" s="22">
        <f>'Activity data'!P47*ttokg*FracGASF*MSVolatEF*NtoN2O*kgtoGg</f>
        <v>0.65296157142857136</v>
      </c>
      <c r="Q136" s="22">
        <f>'Activity data'!Q47*ttokg*FracGASF*MSVolatEF*NtoN2O*kgtoGg</f>
        <v>0.64907071428571428</v>
      </c>
      <c r="R136" s="22">
        <f>'Activity data'!R47*ttokg*FracGASF*MSVolatEF*NtoN2O*kgtoGg</f>
        <v>0.653609</v>
      </c>
      <c r="S136" s="22">
        <f>'Activity data'!S47*ttokg*FracGASF*MSVolatEF*NtoN2O*kgtoGg</f>
        <v>0.6219918571428571</v>
      </c>
      <c r="T136" s="22">
        <f>'Activity data'!T47*ttokg*FracGASF*MSVolatEF*NtoN2O*kgtoGg</f>
        <v>0.74968457142857137</v>
      </c>
      <c r="U136" s="22">
        <f>'Activity data'!U47*ttokg*FracGASF*MSVolatEF*NtoN2O*kgtoGg</f>
        <v>0.66129957142857132</v>
      </c>
      <c r="V136" s="22">
        <f>'Activity data'!V47*ttokg*FracGASF*MSVolatEF*NtoN2O*kgtoGg</f>
        <v>0.67189728571428564</v>
      </c>
      <c r="W136" s="22">
        <f>'Activity data'!W47*ttokg*FracGASF*MSVolatEF*NtoN2O*kgtoGg</f>
        <v>0.54569428571428569</v>
      </c>
      <c r="X136" s="22">
        <f>'Activity data'!X47*ttokg*FracGASF*MSVolatEF*NtoN2O*kgtoGg</f>
        <v>0.67370128571428567</v>
      </c>
      <c r="Y136" s="22">
        <f>'Activity data'!Y47*ttokg*FracGASF*MSVolatEF*NtoN2O*kgtoGg</f>
        <v>0.69061142857142854</v>
      </c>
      <c r="Z136" s="22">
        <f>'Activity data'!Z47*ttokg*FracGASF*MSVolatEF*NtoN2O*kgtoGg</f>
        <v>0.66647899999999993</v>
      </c>
      <c r="AA136" s="22">
        <f>'Activity data'!AA47*ttokg*FracGASF*MSVolatEF*NtoN2O*kgtoGg</f>
        <v>0.71307814285714277</v>
      </c>
      <c r="AB136" s="22">
        <f>'Activity data'!AB47*ttokg*FracGASF*MSVolatEF*NtoN2O*kgtoGg</f>
        <v>0.62071428571428566</v>
      </c>
      <c r="AC136" s="22">
        <f>'Activity data'!AC47*ttokg*FracGASF*MSVolatEF*NtoN2O*kgtoGg</f>
        <v>0.65842857142857136</v>
      </c>
      <c r="AD136" s="22">
        <f>'Activity data'!AD47*ttokg*FracGASF*MSVolatEF*NtoN2O*kgtoGg</f>
        <v>0.66064812063358536</v>
      </c>
      <c r="AE136" s="22">
        <f>'Activity data'!AE47*ttokg*FracGASF*MSVolatEF*NtoN2O*kgtoGg</f>
        <v>0.66045655657044422</v>
      </c>
      <c r="AF136" s="22">
        <f>'Activity data'!AF47*ttokg*FracGASF*MSVolatEF*NtoN2O*kgtoGg</f>
        <v>0.66031679630126738</v>
      </c>
      <c r="AG136" s="22">
        <f>'Activity data'!AG47*ttokg*FracGASF*MSVolatEF*NtoN2O*kgtoGg</f>
        <v>0.66021003356726826</v>
      </c>
      <c r="AH136" s="22">
        <f>'Activity data'!AH47*ttokg*FracGASF*MSVolatEF*NtoN2O*kgtoGg</f>
        <v>0.66013721793195757</v>
      </c>
      <c r="AI136" s="22">
        <f>'Activity data'!AI47*ttokg*FracGASF*MSVolatEF*NtoN2O*kgtoGg</f>
        <v>0.66009142468100279</v>
      </c>
      <c r="AJ136" s="22">
        <f>'Activity data'!AJ47*ttokg*FracGASF*MSVolatEF*NtoN2O*kgtoGg</f>
        <v>0.66002322560986626</v>
      </c>
      <c r="AK136" s="22">
        <f>'Activity data'!AK47*ttokg*FracGASF*MSVolatEF*NtoN2O*kgtoGg</f>
        <v>0.65996472748873292</v>
      </c>
      <c r="AL136" s="22">
        <f>'Activity data'!AL47*ttokg*FracGASF*MSVolatEF*NtoN2O*kgtoGg</f>
        <v>0.65991522061185359</v>
      </c>
      <c r="AM136" s="22">
        <f>'Activity data'!AM47*ttokg*FracGASF*MSVolatEF*NtoN2O*kgtoGg</f>
        <v>0.66035129272414828</v>
      </c>
      <c r="AN136" s="22">
        <f>'Activity data'!AN47*ttokg*FracGASF*MSVolatEF*NtoN2O*kgtoGg</f>
        <v>0.6602252783084358</v>
      </c>
      <c r="AO136" s="22">
        <f>'Activity data'!AO47*ttokg*FracGASF*MSVolatEF*NtoN2O*kgtoGg</f>
        <v>0.66010626158547536</v>
      </c>
      <c r="AP136" s="22">
        <f>'Activity data'!AP47*ttokg*FracGASF*MSVolatEF*NtoN2O*kgtoGg</f>
        <v>0.6599879572878441</v>
      </c>
      <c r="AQ136" s="22">
        <f>'Activity data'!AQ47*ttokg*FracGASF*MSVolatEF*NtoN2O*kgtoGg</f>
        <v>0.65987555388046992</v>
      </c>
      <c r="AR136" s="22">
        <f>'Activity data'!AR47*ttokg*FracGASF*MSVolatEF*NtoN2O*kgtoGg</f>
        <v>0.65976005864786458</v>
      </c>
      <c r="AS136" s="22">
        <f>'Activity data'!AS47*ttokg*FracGASF*MSVolatEF*NtoN2O*kgtoGg</f>
        <v>0.65962499430662591</v>
      </c>
      <c r="AT136" s="22">
        <f>'Activity data'!AT47*ttokg*FracGASF*MSVolatEF*NtoN2O*kgtoGg</f>
        <v>0.65949353950702483</v>
      </c>
      <c r="AU136" s="22">
        <f>'Activity data'!AU47*ttokg*FracGASF*MSVolatEF*NtoN2O*kgtoGg</f>
        <v>0.65935812163174434</v>
      </c>
      <c r="AV136" s="22">
        <f>'Activity data'!AV47*ttokg*FracGASF*MSVolatEF*NtoN2O*kgtoGg</f>
        <v>0.65922066532359958</v>
      </c>
      <c r="AW136" s="22">
        <f>'Activity data'!AW47*ttokg*FracGASF*MSVolatEF*NtoN2O*kgtoGg</f>
        <v>0.65908092210677194</v>
      </c>
      <c r="AX136" s="22">
        <f>'Activity data'!AX47*ttokg*FracGASF*MSVolatEF*NtoN2O*kgtoGg</f>
        <v>0.65891631910893655</v>
      </c>
      <c r="AY136" s="22">
        <f>'Activity data'!AY47*ttokg*FracGASF*MSVolatEF*NtoN2O*kgtoGg</f>
        <v>0.65876265392960121</v>
      </c>
      <c r="AZ136" s="22">
        <f>'Activity data'!AZ47*ttokg*FracGASF*MSVolatEF*NtoN2O*kgtoGg</f>
        <v>0.65859547070072277</v>
      </c>
      <c r="BA136" s="22">
        <f>'Activity data'!BA47*ttokg*FracGASF*MSVolatEF*NtoN2O*kgtoGg</f>
        <v>0.65842060302940997</v>
      </c>
      <c r="BB136" s="22">
        <f>'Activity data'!BB47*ttokg*FracGASF*MSVolatEF*NtoN2O*kgtoGg</f>
        <v>0.65823795934151641</v>
      </c>
      <c r="BC136" s="22">
        <f>'Activity data'!BC47*ttokg*FracGASF*MSVolatEF*NtoN2O*kgtoGg</f>
        <v>0.65805428356468554</v>
      </c>
      <c r="BD136" s="22">
        <f>'Activity data'!BD47*ttokg*FracGASF*MSVolatEF*NtoN2O*kgtoGg</f>
        <v>0.65786731723141856</v>
      </c>
      <c r="BE136" s="22">
        <f>'Activity data'!BE47*ttokg*FracGASF*MSVolatEF*NtoN2O*kgtoGg</f>
        <v>0.65768201015771333</v>
      </c>
      <c r="BF136" s="22">
        <f>'Activity data'!BF47*ttokg*FracGASF*MSVolatEF*NtoN2O*kgtoGg</f>
        <v>0.65749368250493723</v>
      </c>
      <c r="BG136" s="22">
        <f>'Activity data'!BG47*ttokg*FracGASF*MSVolatEF*NtoN2O*kgtoGg</f>
        <v>0.65729870749781893</v>
      </c>
      <c r="BH136" s="22">
        <f>'Activity data'!BH47*ttokg*FracGASF*MSVolatEF*NtoN2O*kgtoGg</f>
        <v>0.65710077051095905</v>
      </c>
      <c r="BI136" s="22">
        <f>'Activity data'!BI47*ttokg*FracGASF*MSVolatEF*NtoN2O*kgtoGg</f>
        <v>0.65689963916665306</v>
      </c>
      <c r="BJ136" s="22">
        <f>'Activity data'!BJ47*ttokg*FracGASF*MSVolatEF*NtoN2O*kgtoGg</f>
        <v>0.65669616932403285</v>
      </c>
      <c r="BK136" s="22">
        <f>'Activity data'!BK47*ttokg*FracGASF*MSVolatEF*NtoN2O*kgtoGg</f>
        <v>0.65648962254337151</v>
      </c>
      <c r="BL136" s="22">
        <f>'Activity data'!BL47*ttokg*FracGASF*MSVolatEF*NtoN2O*kgtoGg</f>
        <v>0.65627612656180156</v>
      </c>
      <c r="BM136" s="22">
        <f>'Activity data'!BM47*ttokg*FracGASF*MSVolatEF*NtoN2O*kgtoGg</f>
        <v>0.65605821036049328</v>
      </c>
      <c r="BN136" s="22">
        <f>'Activity data'!BN47*ttokg*FracGASF*MSVolatEF*NtoN2O*kgtoGg</f>
        <v>0.65583628832754737</v>
      </c>
      <c r="BO136" s="22">
        <f>'Activity data'!BO47*ttokg*FracGASF*MSVolatEF*NtoN2O*kgtoGg</f>
        <v>0.65561810968395695</v>
      </c>
      <c r="BP136" s="22">
        <f>'Activity data'!BP47*ttokg*FracGASF*MSVolatEF*NtoN2O*kgtoGg</f>
        <v>0.65539559902827182</v>
      </c>
    </row>
    <row r="137" spans="1:68" x14ac:dyDescent="0.25">
      <c r="A137" t="str">
        <f t="shared" si="29"/>
        <v>3C Aggregated and non-CO2 emissions on land</v>
      </c>
      <c r="B137" t="str">
        <f>B136</f>
        <v>3C5 Indirect N2O from managed soils (N2O)</v>
      </c>
      <c r="C137" t="str">
        <f>C136</f>
        <v>Volatilisation</v>
      </c>
      <c r="D137" t="s">
        <v>436</v>
      </c>
      <c r="E137" t="str">
        <f t="shared" si="32"/>
        <v>Volatilisation - Organic fertilisers</v>
      </c>
      <c r="F137" t="str">
        <f t="shared" si="36"/>
        <v>N2O</v>
      </c>
      <c r="G137" t="str">
        <f t="shared" si="37"/>
        <v>Gg N2O</v>
      </c>
      <c r="H137" s="22">
        <f>'Activity data'!H48*ttokg*FracGASM*MSVolatEF*NtoN2O*kgtoGg</f>
        <v>7.1290918285714282E-3</v>
      </c>
      <c r="I137" s="22">
        <f>'Activity data'!I48*ttokg*FracGASM*MSVolatEF*NtoN2O*kgtoGg</f>
        <v>7.5718688571428574E-3</v>
      </c>
      <c r="J137" s="22">
        <f>'Activity data'!J48*ttokg*FracGASM*MSVolatEF*NtoN2O*kgtoGg</f>
        <v>7.2086614285714291E-3</v>
      </c>
      <c r="K137" s="22">
        <f>'Activity data'!K48*ttokg*FracGASM*MSVolatEF*NtoN2O*kgtoGg</f>
        <v>8.4726066857142863E-3</v>
      </c>
      <c r="L137" s="22">
        <f>'Activity data'!L48*ttokg*FracGASM*MSVolatEF*NtoN2O*kgtoGg</f>
        <v>7.7799404571428574E-3</v>
      </c>
      <c r="M137" s="22">
        <f>'Activity data'!M48*ttokg*FracGASM*MSVolatEF*NtoN2O*kgtoGg</f>
        <v>7.7057847428571432E-3</v>
      </c>
      <c r="N137" s="22">
        <f>'Activity data'!N48*ttokg*FracGASM*MSVolatEF*NtoN2O*kgtoGg</f>
        <v>8.610028114285715E-3</v>
      </c>
      <c r="O137" s="22">
        <f>'Activity data'!O48*ttokg*FracGASM*MSVolatEF*NtoN2O*kgtoGg</f>
        <v>8.440558971428572E-3</v>
      </c>
      <c r="P137" s="22">
        <f>'Activity data'!P48*ttokg*FracGASM*MSVolatEF*NtoN2O*kgtoGg</f>
        <v>8.6190927428571439E-3</v>
      </c>
      <c r="Q137" s="22">
        <f>'Activity data'!Q48*ttokg*FracGASM*MSVolatEF*NtoN2O*kgtoGg</f>
        <v>8.5677334285714293E-3</v>
      </c>
      <c r="R137" s="22">
        <f>'Activity data'!R48*ttokg*FracGASM*MSVolatEF*NtoN2O*kgtoGg</f>
        <v>8.627638800000002E-3</v>
      </c>
      <c r="S137" s="22">
        <f>'Activity data'!S48*ttokg*FracGASM*MSVolatEF*NtoN2O*kgtoGg</f>
        <v>8.210292514285714E-3</v>
      </c>
      <c r="T137" s="22">
        <f>'Activity data'!T48*ttokg*FracGASM*MSVolatEF*NtoN2O*kgtoGg</f>
        <v>9.8958363428571453E-3</v>
      </c>
      <c r="U137" s="22">
        <f>'Activity data'!U48*ttokg*FracGASM*MSVolatEF*NtoN2O*kgtoGg</f>
        <v>8.7291543428571466E-3</v>
      </c>
      <c r="V137" s="22">
        <f>'Activity data'!V48*ttokg*FracGASM*MSVolatEF*NtoN2O*kgtoGg</f>
        <v>8.8690441714285723E-3</v>
      </c>
      <c r="W137" s="22">
        <f>'Activity data'!W48*ttokg*FracGASM*MSVolatEF*NtoN2O*kgtoGg</f>
        <v>7.2031645714285709E-3</v>
      </c>
      <c r="X137" s="22">
        <f>'Activity data'!X48*ttokg*FracGASM*MSVolatEF*NtoN2O*kgtoGg</f>
        <v>8.8928569714285723E-3</v>
      </c>
      <c r="Y137" s="22">
        <f>'Activity data'!Y48*ttokg*FracGASM*MSVolatEF*NtoN2O*kgtoGg</f>
        <v>9.1160708571428571E-3</v>
      </c>
      <c r="Z137" s="22">
        <f>'Activity data'!Z48*ttokg*FracGASM*MSVolatEF*NtoN2O*kgtoGg</f>
        <v>8.7975228000000006E-3</v>
      </c>
      <c r="AA137" s="22">
        <f>'Activity data'!AA48*ttokg*FracGASM*MSVolatEF*NtoN2O*kgtoGg</f>
        <v>9.4126314857142859E-3</v>
      </c>
      <c r="AB137" s="22">
        <f>'Activity data'!AB48*ttokg*FracGASM*MSVolatEF*NtoN2O*kgtoGg</f>
        <v>8.1934285714285703E-3</v>
      </c>
      <c r="AC137" s="22">
        <f>'Activity data'!AC48*ttokg*FracGASM*MSVolatEF*NtoN2O*kgtoGg</f>
        <v>8.6912571428571419E-3</v>
      </c>
      <c r="AD137" s="22">
        <f>'Activity data'!AD48*ttokg*FracGASM*MSVolatEF*NtoN2O*kgtoGg</f>
        <v>8.720555192363328E-3</v>
      </c>
      <c r="AE137" s="22">
        <f>'Activity data'!AE48*ttokg*FracGASM*MSVolatEF*NtoN2O*kgtoGg</f>
        <v>8.7180265467298665E-3</v>
      </c>
      <c r="AF137" s="22">
        <f>'Activity data'!AF48*ttokg*FracGASM*MSVolatEF*NtoN2O*kgtoGg</f>
        <v>8.7161817111767303E-3</v>
      </c>
      <c r="AG137" s="22">
        <f>'Activity data'!AG48*ttokg*FracGASM*MSVolatEF*NtoN2O*kgtoGg</f>
        <v>8.7147724430879439E-3</v>
      </c>
      <c r="AH137" s="22">
        <f>'Activity data'!AH48*ttokg*FracGASM*MSVolatEF*NtoN2O*kgtoGg</f>
        <v>8.7138112767018404E-3</v>
      </c>
      <c r="AI137" s="22">
        <f>'Activity data'!AI48*ttokg*FracGASM*MSVolatEF*NtoN2O*kgtoGg</f>
        <v>8.7132068057892385E-3</v>
      </c>
      <c r="AJ137" s="22">
        <f>'Activity data'!AJ48*ttokg*FracGASM*MSVolatEF*NtoN2O*kgtoGg</f>
        <v>8.7123065780502357E-3</v>
      </c>
      <c r="AK137" s="22">
        <f>'Activity data'!AK48*ttokg*FracGASM*MSVolatEF*NtoN2O*kgtoGg</f>
        <v>8.7115344028512783E-3</v>
      </c>
      <c r="AL137" s="22">
        <f>'Activity data'!AL48*ttokg*FracGASM*MSVolatEF*NtoN2O*kgtoGg</f>
        <v>8.7108809120764706E-3</v>
      </c>
      <c r="AM137" s="22">
        <f>'Activity data'!AM48*ttokg*FracGASM*MSVolatEF*NtoN2O*kgtoGg</f>
        <v>8.716637063958756E-3</v>
      </c>
      <c r="AN137" s="22">
        <f>'Activity data'!AN48*ttokg*FracGASM*MSVolatEF*NtoN2O*kgtoGg</f>
        <v>8.7149736736713522E-3</v>
      </c>
      <c r="AO137" s="22">
        <f>'Activity data'!AO48*ttokg*FracGASM*MSVolatEF*NtoN2O*kgtoGg</f>
        <v>8.7134026529282777E-3</v>
      </c>
      <c r="AP137" s="22">
        <f>'Activity data'!AP48*ttokg*FracGASM*MSVolatEF*NtoN2O*kgtoGg</f>
        <v>8.711841036199543E-3</v>
      </c>
      <c r="AQ137" s="22">
        <f>'Activity data'!AQ48*ttokg*FracGASM*MSVolatEF*NtoN2O*kgtoGg</f>
        <v>8.7103573112222044E-3</v>
      </c>
      <c r="AR137" s="22">
        <f>'Activity data'!AR48*ttokg*FracGASM*MSVolatEF*NtoN2O*kgtoGg</f>
        <v>8.7088327741518153E-3</v>
      </c>
      <c r="AS137" s="22">
        <f>'Activity data'!AS48*ttokg*FracGASM*MSVolatEF*NtoN2O*kgtoGg</f>
        <v>8.7070499248474622E-3</v>
      </c>
      <c r="AT137" s="22">
        <f>'Activity data'!AT48*ttokg*FracGASM*MSVolatEF*NtoN2O*kgtoGg</f>
        <v>8.7053147214927306E-3</v>
      </c>
      <c r="AU137" s="22">
        <f>'Activity data'!AU48*ttokg*FracGASM*MSVolatEF*NtoN2O*kgtoGg</f>
        <v>8.7035272055390259E-3</v>
      </c>
      <c r="AV137" s="22">
        <f>'Activity data'!AV48*ttokg*FracGASM*MSVolatEF*NtoN2O*kgtoGg</f>
        <v>8.7017127822715153E-3</v>
      </c>
      <c r="AW137" s="22">
        <f>'Activity data'!AW48*ttokg*FracGASM*MSVolatEF*NtoN2O*kgtoGg</f>
        <v>8.6998681718093926E-3</v>
      </c>
      <c r="AX137" s="22">
        <f>'Activity data'!AX48*ttokg*FracGASM*MSVolatEF*NtoN2O*kgtoGg</f>
        <v>8.6976954122379626E-3</v>
      </c>
      <c r="AY137" s="22">
        <f>'Activity data'!AY48*ttokg*FracGASM*MSVolatEF*NtoN2O*kgtoGg</f>
        <v>8.6956670318707359E-3</v>
      </c>
      <c r="AZ137" s="22">
        <f>'Activity data'!AZ48*ttokg*FracGASM*MSVolatEF*NtoN2O*kgtoGg</f>
        <v>8.6934602132495414E-3</v>
      </c>
      <c r="BA137" s="22">
        <f>'Activity data'!BA48*ttokg*FracGASM*MSVolatEF*NtoN2O*kgtoGg</f>
        <v>8.6911519599882133E-3</v>
      </c>
      <c r="BB137" s="22">
        <f>'Activity data'!BB48*ttokg*FracGASM*MSVolatEF*NtoN2O*kgtoGg</f>
        <v>8.6887410633080184E-3</v>
      </c>
      <c r="BC137" s="22">
        <f>'Activity data'!BC48*ttokg*FracGASM*MSVolatEF*NtoN2O*kgtoGg</f>
        <v>8.6863165430538496E-3</v>
      </c>
      <c r="BD137" s="22">
        <f>'Activity data'!BD48*ttokg*FracGASM*MSVolatEF*NtoN2O*kgtoGg</f>
        <v>8.6838485874547282E-3</v>
      </c>
      <c r="BE137" s="22">
        <f>'Activity data'!BE48*ttokg*FracGASM*MSVolatEF*NtoN2O*kgtoGg</f>
        <v>8.6814025340818165E-3</v>
      </c>
      <c r="BF137" s="22">
        <f>'Activity data'!BF48*ttokg*FracGASM*MSVolatEF*NtoN2O*kgtoGg</f>
        <v>8.6789166090651734E-3</v>
      </c>
      <c r="BG137" s="22">
        <f>'Activity data'!BG48*ttokg*FracGASM*MSVolatEF*NtoN2O*kgtoGg</f>
        <v>8.6763429389712099E-3</v>
      </c>
      <c r="BH137" s="22">
        <f>'Activity data'!BH48*ttokg*FracGASM*MSVolatEF*NtoN2O*kgtoGg</f>
        <v>8.6737301707446608E-3</v>
      </c>
      <c r="BI137" s="22">
        <f>'Activity data'!BI48*ttokg*FracGASM*MSVolatEF*NtoN2O*kgtoGg</f>
        <v>8.6710752369998211E-3</v>
      </c>
      <c r="BJ137" s="22">
        <f>'Activity data'!BJ48*ttokg*FracGASM*MSVolatEF*NtoN2O*kgtoGg</f>
        <v>8.6683894350772332E-3</v>
      </c>
      <c r="BK137" s="22">
        <f>'Activity data'!BK48*ttokg*FracGASM*MSVolatEF*NtoN2O*kgtoGg</f>
        <v>8.6656630175725047E-3</v>
      </c>
      <c r="BL137" s="22">
        <f>'Activity data'!BL48*ttokg*FracGASM*MSVolatEF*NtoN2O*kgtoGg</f>
        <v>8.6628448706157855E-3</v>
      </c>
      <c r="BM137" s="22">
        <f>'Activity data'!BM48*ttokg*FracGASM*MSVolatEF*NtoN2O*kgtoGg</f>
        <v>8.6599683767585121E-3</v>
      </c>
      <c r="BN137" s="22">
        <f>'Activity data'!BN48*ttokg*FracGASM*MSVolatEF*NtoN2O*kgtoGg</f>
        <v>8.6570390059236262E-3</v>
      </c>
      <c r="BO137" s="22">
        <f>'Activity data'!BO48*ttokg*FracGASM*MSVolatEF*NtoN2O*kgtoGg</f>
        <v>8.6541590478282325E-3</v>
      </c>
      <c r="BP137" s="22">
        <f>'Activity data'!BP48*ttokg*FracGASM*MSVolatEF*NtoN2O*kgtoGg</f>
        <v>8.6512219071731896E-3</v>
      </c>
    </row>
    <row r="138" spans="1:68" x14ac:dyDescent="0.25">
      <c r="A138" t="str">
        <f t="shared" si="29"/>
        <v>3C Aggregated and non-CO2 emissions on land</v>
      </c>
      <c r="B138" t="str">
        <f t="shared" ref="B138:B139" si="42">B137</f>
        <v>3C5 Indirect N2O from managed soils (N2O)</v>
      </c>
      <c r="C138" t="str">
        <f t="shared" ref="C138:C139" si="43">C137</f>
        <v>Volatilisation</v>
      </c>
      <c r="D138" t="s">
        <v>437</v>
      </c>
      <c r="E138" t="str">
        <f t="shared" si="32"/>
        <v>Volatilisation - Managed manure</v>
      </c>
      <c r="F138" t="str">
        <f t="shared" si="36"/>
        <v>N2O</v>
      </c>
      <c r="G138" t="str">
        <f t="shared" si="37"/>
        <v>Gg N2O</v>
      </c>
      <c r="H138" s="22">
        <f>SUM('Activity data'!H50:H65)*FracGASM*MSVolatEF*NtoN2O*kgtoGg</f>
        <v>1.1063457472911082</v>
      </c>
      <c r="I138" s="22">
        <f>SUM('Activity data'!I50:I65)*FracGASM*MSVolatEF*NtoN2O*kgtoGg</f>
        <v>1.1726773113717477</v>
      </c>
      <c r="J138" s="22">
        <f>SUM('Activity data'!J50:J65)*FracGASM*MSVolatEF*NtoN2O*kgtoGg</f>
        <v>1.1378711499790608</v>
      </c>
      <c r="K138" s="22">
        <f>SUM('Activity data'!K50:K65)*FracGASM*MSVolatEF*NtoN2O*kgtoGg</f>
        <v>1.1491175608429292</v>
      </c>
      <c r="L138" s="22">
        <f>SUM('Activity data'!L50:L65)*FracGASM*MSVolatEF*NtoN2O*kgtoGg</f>
        <v>1.0581583253343185</v>
      </c>
      <c r="M138" s="22">
        <f>SUM('Activity data'!M50:M65)*FracGASM*MSVolatEF*NtoN2O*kgtoGg</f>
        <v>1.0791747762034543</v>
      </c>
      <c r="N138" s="22">
        <f>SUM('Activity data'!N50:N65)*FracGASM*MSVolatEF*NtoN2O*kgtoGg</f>
        <v>1.1130164111251279</v>
      </c>
      <c r="O138" s="22">
        <f>SUM('Activity data'!O50:O65)*FracGASM*MSVolatEF*NtoN2O*kgtoGg</f>
        <v>1.1252482910922941</v>
      </c>
      <c r="P138" s="22">
        <f>SUM('Activity data'!P50:P65)*FracGASM*MSVolatEF*NtoN2O*kgtoGg</f>
        <v>1.1598493621115025</v>
      </c>
      <c r="Q138" s="22">
        <f>SUM('Activity data'!Q50:Q65)*FracGASM*MSVolatEF*NtoN2O*kgtoGg</f>
        <v>1.1820926911753284</v>
      </c>
      <c r="R138" s="22">
        <f>SUM('Activity data'!R50:R65)*FracGASM*MSVolatEF*NtoN2O*kgtoGg</f>
        <v>1.2574690413741472</v>
      </c>
      <c r="S138" s="22">
        <f>SUM('Activity data'!S50:S65)*FracGASM*MSVolatEF*NtoN2O*kgtoGg</f>
        <v>1.2412364299891074</v>
      </c>
      <c r="T138" s="22">
        <f>SUM('Activity data'!T50:T65)*FracGASM*MSVolatEF*NtoN2O*kgtoGg</f>
        <v>1.260259768542801</v>
      </c>
      <c r="U138" s="22">
        <f>SUM('Activity data'!U50:U65)*FracGASM*MSVolatEF*NtoN2O*kgtoGg</f>
        <v>1.2312268528712031</v>
      </c>
      <c r="V138" s="22">
        <f>SUM('Activity data'!V50:V65)*FracGASM*MSVolatEF*NtoN2O*kgtoGg</f>
        <v>1.2133495441679139</v>
      </c>
      <c r="W138" s="22">
        <f>SUM('Activity data'!W50:W65)*FracGASM*MSVolatEF*NtoN2O*kgtoGg</f>
        <v>1.2339989203458346</v>
      </c>
      <c r="X138" s="22">
        <f>SUM('Activity data'!X50:X65)*FracGASM*MSVolatEF*NtoN2O*kgtoGg</f>
        <v>1.2535066396214045</v>
      </c>
      <c r="Y138" s="22">
        <f>SUM('Activity data'!Y50:Y65)*FracGASM*MSVolatEF*NtoN2O*kgtoGg</f>
        <v>1.2858895838473561</v>
      </c>
      <c r="Z138" s="22">
        <f>SUM('Activity data'!Z50:Z65)*FracGASM*MSVolatEF*NtoN2O*kgtoGg</f>
        <v>1.349967083880858</v>
      </c>
      <c r="AA138" s="22">
        <f>SUM('Activity data'!AA50:AA65)*FracGASM*MSVolatEF*NtoN2O*kgtoGg</f>
        <v>1.3442823714612291</v>
      </c>
      <c r="AB138" s="22">
        <f>SUM('Activity data'!AB50:AB65)*FracGASM*MSVolatEF*NtoN2O*kgtoGg</f>
        <v>1.3395719314509447</v>
      </c>
      <c r="AC138" s="22">
        <f>SUM('Activity data'!AC50:AC65)*FracGASM*MSVolatEF*NtoN2O*kgtoGg</f>
        <v>1.3410137129702058</v>
      </c>
      <c r="AD138" s="22">
        <f>SUM('Activity data'!AD50:AD65)*FracGASM*MSVolatEF*NtoN2O*kgtoGg</f>
        <v>1.3912074561596584</v>
      </c>
      <c r="AE138" s="22">
        <f>SUM('Activity data'!AE50:AE65)*FracGASM*MSVolatEF*NtoN2O*kgtoGg</f>
        <v>1.4021666770205743</v>
      </c>
      <c r="AF138" s="22">
        <f>SUM('Activity data'!AF50:AF65)*FracGASM*MSVolatEF*NtoN2O*kgtoGg</f>
        <v>1.4050005548621185</v>
      </c>
      <c r="AG138" s="22">
        <f>SUM('Activity data'!AG50:AG65)*FracGASM*MSVolatEF*NtoN2O*kgtoGg</f>
        <v>1.3994754874690172</v>
      </c>
      <c r="AH138" s="22">
        <f>SUM('Activity data'!AH50:AH65)*FracGASM*MSVolatEF*NtoN2O*kgtoGg</f>
        <v>1.3875491461494074</v>
      </c>
      <c r="AI138" s="22">
        <f>SUM('Activity data'!AI50:AI65)*FracGASM*MSVolatEF*NtoN2O*kgtoGg</f>
        <v>1.3823402085180756</v>
      </c>
      <c r="AJ138" s="22">
        <f>SUM('Activity data'!AJ50:AJ65)*FracGASM*MSVolatEF*NtoN2O*kgtoGg</f>
        <v>1.3752670062388135</v>
      </c>
      <c r="AK138" s="22">
        <f>SUM('Activity data'!AK50:AK65)*FracGASM*MSVolatEF*NtoN2O*kgtoGg</f>
        <v>1.3665008208193794</v>
      </c>
      <c r="AL138" s="22">
        <f>SUM('Activity data'!AL50:AL65)*FracGASM*MSVolatEF*NtoN2O*kgtoGg</f>
        <v>1.2375270394349602</v>
      </c>
      <c r="AM138" s="22">
        <f>SUM('Activity data'!AM50:AM65)*FracGASM*MSVolatEF*NtoN2O*kgtoGg</f>
        <v>1.2398883559412985</v>
      </c>
      <c r="AN138" s="22">
        <f>SUM('Activity data'!AN50:AN65)*FracGASM*MSVolatEF*NtoN2O*kgtoGg</f>
        <v>1.2407845584989901</v>
      </c>
      <c r="AO138" s="22">
        <f>SUM('Activity data'!AO50:AO65)*FracGASM*MSVolatEF*NtoN2O*kgtoGg</f>
        <v>1.2417062547576312</v>
      </c>
      <c r="AP138" s="22">
        <f>SUM('Activity data'!AP50:AP65)*FracGASM*MSVolatEF*NtoN2O*kgtoGg</f>
        <v>1.2414224705063928</v>
      </c>
      <c r="AQ138" s="22">
        <f>SUM('Activity data'!AQ50:AQ65)*FracGASM*MSVolatEF*NtoN2O*kgtoGg</f>
        <v>1.2420313470157334</v>
      </c>
      <c r="AR138" s="22">
        <f>SUM('Activity data'!AR50:AR65)*FracGASM*MSVolatEF*NtoN2O*kgtoGg</f>
        <v>1.2474608586986289</v>
      </c>
      <c r="AS138" s="22">
        <f>SUM('Activity data'!AS50:AS65)*FracGASM*MSVolatEF*NtoN2O*kgtoGg</f>
        <v>1.2521343924127584</v>
      </c>
      <c r="AT138" s="22">
        <f>SUM('Activity data'!AT50:AT65)*FracGASM*MSVolatEF*NtoN2O*kgtoGg</f>
        <v>1.2577903858857584</v>
      </c>
      <c r="AU138" s="22">
        <f>SUM('Activity data'!AU50:AU65)*FracGASM*MSVolatEF*NtoN2O*kgtoGg</f>
        <v>1.2639669284668977</v>
      </c>
      <c r="AV138" s="22">
        <f>SUM('Activity data'!AV50:AV65)*FracGASM*MSVolatEF*NtoN2O*kgtoGg</f>
        <v>1.2707099956210455</v>
      </c>
      <c r="AW138" s="22">
        <f>SUM('Activity data'!AW50:AW65)*FracGASM*MSVolatEF*NtoN2O*kgtoGg</f>
        <v>1.2832599497222141</v>
      </c>
      <c r="AX138" s="22">
        <f>SUM('Activity data'!AX50:AX65)*FracGASM*MSVolatEF*NtoN2O*kgtoGg</f>
        <v>1.2933341209737665</v>
      </c>
      <c r="AY138" s="22">
        <f>SUM('Activity data'!AY50:AY65)*FracGASM*MSVolatEF*NtoN2O*kgtoGg</f>
        <v>1.3065051036496442</v>
      </c>
      <c r="AZ138" s="22">
        <f>SUM('Activity data'!AZ50:AZ65)*FracGASM*MSVolatEF*NtoN2O*kgtoGg</f>
        <v>1.3214475419975944</v>
      </c>
      <c r="BA138" s="22">
        <f>SUM('Activity data'!BA50:BA65)*FracGASM*MSVolatEF*NtoN2O*kgtoGg</f>
        <v>1.3381987073748989</v>
      </c>
      <c r="BB138" s="22">
        <f>SUM('Activity data'!BB50:BB65)*FracGASM*MSVolatEF*NtoN2O*kgtoGg</f>
        <v>1.3553206756754703</v>
      </c>
      <c r="BC138" s="22">
        <f>SUM('Activity data'!BC50:BC65)*FracGASM*MSVolatEF*NtoN2O*kgtoGg</f>
        <v>1.3732420191349421</v>
      </c>
      <c r="BD138" s="22">
        <f>SUM('Activity data'!BD50:BD65)*FracGASM*MSVolatEF*NtoN2O*kgtoGg</f>
        <v>1.3908221846965141</v>
      </c>
      <c r="BE138" s="22">
        <f>SUM('Activity data'!BE50:BE65)*FracGASM*MSVolatEF*NtoN2O*kgtoGg</f>
        <v>1.4091540974596835</v>
      </c>
      <c r="BF138" s="22">
        <f>SUM('Activity data'!BF50:BF65)*FracGASM*MSVolatEF*NtoN2O*kgtoGg</f>
        <v>1.429103718473308</v>
      </c>
      <c r="BG138" s="22">
        <f>SUM('Activity data'!BG50:BG65)*FracGASM*MSVolatEF*NtoN2O*kgtoGg</f>
        <v>1.4499099271266729</v>
      </c>
      <c r="BH138" s="22">
        <f>SUM('Activity data'!BH50:BH65)*FracGASM*MSVolatEF*NtoN2O*kgtoGg</f>
        <v>1.471563899504964</v>
      </c>
      <c r="BI138" s="22">
        <f>SUM('Activity data'!BI50:BI65)*FracGASM*MSVolatEF*NtoN2O*kgtoGg</f>
        <v>1.4938799660231732</v>
      </c>
      <c r="BJ138" s="22">
        <f>SUM('Activity data'!BJ50:BJ65)*FracGASM*MSVolatEF*NtoN2O*kgtoGg</f>
        <v>1.5170555190101962</v>
      </c>
      <c r="BK138" s="22">
        <f>SUM('Activity data'!BK50:BK65)*FracGASM*MSVolatEF*NtoN2O*kgtoGg</f>
        <v>1.5420574230013087</v>
      </c>
      <c r="BL138" s="22">
        <f>SUM('Activity data'!BL50:BL65)*FracGASM*MSVolatEF*NtoN2O*kgtoGg</f>
        <v>1.5683909004028262</v>
      </c>
      <c r="BM138" s="22">
        <f>SUM('Activity data'!BM50:BM65)*FracGASM*MSVolatEF*NtoN2O*kgtoGg</f>
        <v>1.5959122356068947</v>
      </c>
      <c r="BN138" s="22">
        <f>SUM('Activity data'!BN50:BN65)*FracGASM*MSVolatEF*NtoN2O*kgtoGg</f>
        <v>1.622710403901813</v>
      </c>
      <c r="BO138" s="22">
        <f>SUM('Activity data'!BO50:BO65)*FracGASM*MSVolatEF*NtoN2O*kgtoGg</f>
        <v>1.6508184313731433</v>
      </c>
      <c r="BP138" s="22">
        <f>SUM('Activity data'!BP50:BP65)*FracGASM*MSVolatEF*NtoN2O*kgtoGg</f>
        <v>1.6803450315485544</v>
      </c>
    </row>
    <row r="139" spans="1:68" x14ac:dyDescent="0.25">
      <c r="A139" t="str">
        <f t="shared" si="29"/>
        <v>3C Aggregated and non-CO2 emissions on land</v>
      </c>
      <c r="B139" t="str">
        <f t="shared" si="42"/>
        <v>3C5 Indirect N2O from managed soils (N2O)</v>
      </c>
      <c r="C139" t="str">
        <f t="shared" si="43"/>
        <v>Volatilisation</v>
      </c>
      <c r="D139" t="s">
        <v>438</v>
      </c>
      <c r="E139" t="str">
        <f t="shared" si="32"/>
        <v>Volatilisation - Urine &amp; dung</v>
      </c>
      <c r="F139" t="str">
        <f t="shared" si="36"/>
        <v>N2O</v>
      </c>
      <c r="G139" t="str">
        <f t="shared" si="37"/>
        <v>Gg N2O</v>
      </c>
      <c r="H139" s="22">
        <f>SUM('Activity data'!H66:H81)*FracGASM*MSVolatEF*NtoN2O*kgtoGg</f>
        <v>5.5304175845854786</v>
      </c>
      <c r="I139" s="22">
        <f>SUM('Activity data'!I66:I81)*FracGASM*MSVolatEF*NtoN2O*kgtoGg</f>
        <v>5.4074521211782089</v>
      </c>
      <c r="J139" s="22">
        <f>SUM('Activity data'!J66:J81)*FracGASM*MSVolatEF*NtoN2O*kgtoGg</f>
        <v>5.2823047984797347</v>
      </c>
      <c r="K139" s="22">
        <f>SUM('Activity data'!K66:K81)*FracGASM*MSVolatEF*NtoN2O*kgtoGg</f>
        <v>5.0398867434402899</v>
      </c>
      <c r="L139" s="22">
        <f>SUM('Activity data'!L66:L81)*FracGASM*MSVolatEF*NtoN2O*kgtoGg</f>
        <v>4.9814020580222307</v>
      </c>
      <c r="M139" s="22">
        <f>SUM('Activity data'!M66:M81)*FracGASM*MSVolatEF*NtoN2O*kgtoGg</f>
        <v>4.9987389476045649</v>
      </c>
      <c r="N139" s="22">
        <f>SUM('Activity data'!N66:N81)*FracGASM*MSVolatEF*NtoN2O*kgtoGg</f>
        <v>5.1060214053238973</v>
      </c>
      <c r="O139" s="22">
        <f>SUM('Activity data'!O66:O81)*FracGASM*MSVolatEF*NtoN2O*kgtoGg</f>
        <v>5.1558313323816245</v>
      </c>
      <c r="P139" s="22">
        <f>SUM('Activity data'!P66:P81)*FracGASM*MSVolatEF*NtoN2O*kgtoGg</f>
        <v>5.211363521592439</v>
      </c>
      <c r="Q139" s="22">
        <f>SUM('Activity data'!Q66:Q81)*FracGASM*MSVolatEF*NtoN2O*kgtoGg</f>
        <v>5.1742238582558278</v>
      </c>
      <c r="R139" s="22">
        <f>SUM('Activity data'!R66:R81)*FracGASM*MSVolatEF*NtoN2O*kgtoGg</f>
        <v>5.0715915510996616</v>
      </c>
      <c r="S139" s="22">
        <f>SUM('Activity data'!S66:S81)*FracGASM*MSVolatEF*NtoN2O*kgtoGg</f>
        <v>5.0286840038098575</v>
      </c>
      <c r="T139" s="22">
        <f>SUM('Activity data'!T66:T81)*FracGASM*MSVolatEF*NtoN2O*kgtoGg</f>
        <v>4.9187159875262481</v>
      </c>
      <c r="U139" s="22">
        <f>SUM('Activity data'!U66:U81)*FracGASM*MSVolatEF*NtoN2O*kgtoGg</f>
        <v>4.9316270206441963</v>
      </c>
      <c r="V139" s="22">
        <f>SUM('Activity data'!V66:V81)*FracGASM*MSVolatEF*NtoN2O*kgtoGg</f>
        <v>4.886812891060722</v>
      </c>
      <c r="W139" s="22">
        <f>SUM('Activity data'!W66:W81)*FracGASM*MSVolatEF*NtoN2O*kgtoGg</f>
        <v>4.8886820875697863</v>
      </c>
      <c r="X139" s="22">
        <f>SUM('Activity data'!X66:X81)*FracGASM*MSVolatEF*NtoN2O*kgtoGg</f>
        <v>4.8663896128544319</v>
      </c>
      <c r="Y139" s="22">
        <f>SUM('Activity data'!Y66:Y81)*FracGASM*MSVolatEF*NtoN2O*kgtoGg</f>
        <v>4.9409107713265357</v>
      </c>
      <c r="Z139" s="22">
        <f>SUM('Activity data'!Z66:Z81)*FracGASM*MSVolatEF*NtoN2O*kgtoGg</f>
        <v>4.9560621236128402</v>
      </c>
      <c r="AA139" s="22">
        <f>SUM('Activity data'!AA66:AA81)*FracGASM*MSVolatEF*NtoN2O*kgtoGg</f>
        <v>4.9197919241009656</v>
      </c>
      <c r="AB139" s="22">
        <f>SUM('Activity data'!AB66:AB81)*FracGASM*MSVolatEF*NtoN2O*kgtoGg</f>
        <v>4.8671147126680641</v>
      </c>
      <c r="AC139" s="22">
        <f>SUM('Activity data'!AC66:AC81)*FracGASM*MSVolatEF*NtoN2O*kgtoGg</f>
        <v>4.834839808728816</v>
      </c>
      <c r="AD139" s="22">
        <f>SUM('Activity data'!AD66:AD81)*FracGASM*MSVolatEF*NtoN2O*kgtoGg</f>
        <v>4.7942098311873309</v>
      </c>
      <c r="AE139" s="22">
        <f>SUM('Activity data'!AE66:AE81)*FracGASM*MSVolatEF*NtoN2O*kgtoGg</f>
        <v>4.7968637223819393</v>
      </c>
      <c r="AF139" s="22">
        <f>SUM('Activity data'!AF66:AF81)*FracGASM*MSVolatEF*NtoN2O*kgtoGg</f>
        <v>4.787100308469924</v>
      </c>
      <c r="AG139" s="22">
        <f>SUM('Activity data'!AG66:AG81)*FracGASM*MSVolatEF*NtoN2O*kgtoGg</f>
        <v>4.7643167254048455</v>
      </c>
      <c r="AH139" s="22">
        <f>SUM('Activity data'!AH66:AH81)*FracGASM*MSVolatEF*NtoN2O*kgtoGg</f>
        <v>4.7321071819148957</v>
      </c>
      <c r="AI139" s="22">
        <f>SUM('Activity data'!AI66:AI81)*FracGASM*MSVolatEF*NtoN2O*kgtoGg</f>
        <v>4.714781290450893</v>
      </c>
      <c r="AJ139" s="22">
        <f>SUM('Activity data'!AJ66:AJ81)*FracGASM*MSVolatEF*NtoN2O*kgtoGg</f>
        <v>4.6950451742861139</v>
      </c>
      <c r="AK139" s="22">
        <f>SUM('Activity data'!AK66:AK81)*FracGASM*MSVolatEF*NtoN2O*kgtoGg</f>
        <v>4.673263418018772</v>
      </c>
      <c r="AL139" s="22">
        <f>SUM('Activity data'!AL66:AL81)*FracGASM*MSVolatEF*NtoN2O*kgtoGg</f>
        <v>4.4297165865047141</v>
      </c>
      <c r="AM139" s="22">
        <f>SUM('Activity data'!AM66:AM81)*FracGASM*MSVolatEF*NtoN2O*kgtoGg</f>
        <v>4.4007622850336396</v>
      </c>
      <c r="AN139" s="22">
        <f>SUM('Activity data'!AN66:AN81)*FracGASM*MSVolatEF*NtoN2O*kgtoGg</f>
        <v>4.3696323865287976</v>
      </c>
      <c r="AO139" s="22">
        <f>SUM('Activity data'!AO66:AO81)*FracGASM*MSVolatEF*NtoN2O*kgtoGg</f>
        <v>4.3390878893208651</v>
      </c>
      <c r="AP139" s="22">
        <f>SUM('Activity data'!AP66:AP81)*FracGASM*MSVolatEF*NtoN2O*kgtoGg</f>
        <v>4.3068135669457481</v>
      </c>
      <c r="AQ139" s="22">
        <f>SUM('Activity data'!AQ66:AQ81)*FracGASM*MSVolatEF*NtoN2O*kgtoGg</f>
        <v>4.2764859767879893</v>
      </c>
      <c r="AR139" s="22">
        <f>SUM('Activity data'!AR66:AR81)*FracGASM*MSVolatEF*NtoN2O*kgtoGg</f>
        <v>4.2502612622893068</v>
      </c>
      <c r="AS139" s="22">
        <f>SUM('Activity data'!AS66:AS81)*FracGASM*MSVolatEF*NtoN2O*kgtoGg</f>
        <v>4.2228818324299464</v>
      </c>
      <c r="AT139" s="22">
        <f>SUM('Activity data'!AT66:AT81)*FracGASM*MSVolatEF*NtoN2O*kgtoGg</f>
        <v>4.1971851256012718</v>
      </c>
      <c r="AU139" s="22">
        <f>SUM('Activity data'!AU66:AU81)*FracGASM*MSVolatEF*NtoN2O*kgtoGg</f>
        <v>4.1723643878356382</v>
      </c>
      <c r="AV139" s="22">
        <f>SUM('Activity data'!AV66:AV81)*FracGASM*MSVolatEF*NtoN2O*kgtoGg</f>
        <v>4.1483660640921416</v>
      </c>
      <c r="AW139" s="22">
        <f>SUM('Activity data'!AW66:AW81)*FracGASM*MSVolatEF*NtoN2O*kgtoGg</f>
        <v>4.130228378906053</v>
      </c>
      <c r="AX139" s="22">
        <f>SUM('Activity data'!AX66:AX81)*FracGASM*MSVolatEF*NtoN2O*kgtoGg</f>
        <v>4.107712531485852</v>
      </c>
      <c r="AY139" s="22">
        <f>SUM('Activity data'!AY66:AY81)*FracGASM*MSVolatEF*NtoN2O*kgtoGg</f>
        <v>4.0896978048469119</v>
      </c>
      <c r="AZ139" s="22">
        <f>SUM('Activity data'!AZ66:AZ81)*FracGASM*MSVolatEF*NtoN2O*kgtoGg</f>
        <v>4.0739396336810589</v>
      </c>
      <c r="BA139" s="22">
        <f>SUM('Activity data'!BA66:BA81)*FracGASM*MSVolatEF*NtoN2O*kgtoGg</f>
        <v>4.060250563217715</v>
      </c>
      <c r="BB139" s="22">
        <f>SUM('Activity data'!BB66:BB81)*FracGASM*MSVolatEF*NtoN2O*kgtoGg</f>
        <v>4.0433234095657875</v>
      </c>
      <c r="BC139" s="22">
        <f>SUM('Activity data'!BC66:BC81)*FracGASM*MSVolatEF*NtoN2O*kgtoGg</f>
        <v>4.0267522582916788</v>
      </c>
      <c r="BD139" s="22">
        <f>SUM('Activity data'!BD66:BD81)*FracGASM*MSVolatEF*NtoN2O*kgtoGg</f>
        <v>4.0088376253379172</v>
      </c>
      <c r="BE139" s="22">
        <f>SUM('Activity data'!BE66:BE81)*FracGASM*MSVolatEF*NtoN2O*kgtoGg</f>
        <v>3.9910606824160362</v>
      </c>
      <c r="BF139" s="22">
        <f>SUM('Activity data'!BF66:BF81)*FracGASM*MSVolatEF*NtoN2O*kgtoGg</f>
        <v>3.9745487642819182</v>
      </c>
      <c r="BG139" s="22">
        <f>SUM('Activity data'!BG66:BG81)*FracGASM*MSVolatEF*NtoN2O*kgtoGg</f>
        <v>3.9555170922501768</v>
      </c>
      <c r="BH139" s="22">
        <f>SUM('Activity data'!BH66:BH81)*FracGASM*MSVolatEF*NtoN2O*kgtoGg</f>
        <v>3.9364627658932689</v>
      </c>
      <c r="BI139" s="22">
        <f>SUM('Activity data'!BI66:BI81)*FracGASM*MSVolatEF*NtoN2O*kgtoGg</f>
        <v>3.9170628209555107</v>
      </c>
      <c r="BJ139" s="22">
        <f>SUM('Activity data'!BJ66:BJ81)*FracGASM*MSVolatEF*NtoN2O*kgtoGg</f>
        <v>3.8974499585163036</v>
      </c>
      <c r="BK139" s="22">
        <f>SUM('Activity data'!BK66:BK81)*FracGASM*MSVolatEF*NtoN2O*kgtoGg</f>
        <v>3.8788214873989633</v>
      </c>
      <c r="BL139" s="22">
        <f>SUM('Activity data'!BL66:BL81)*FracGASM*MSVolatEF*NtoN2O*kgtoGg</f>
        <v>3.857778356829392</v>
      </c>
      <c r="BM139" s="22">
        <f>SUM('Activity data'!BM66:BM81)*FracGASM*MSVolatEF*NtoN2O*kgtoGg</f>
        <v>3.836627589874186</v>
      </c>
      <c r="BN139" s="22">
        <f>SUM('Activity data'!BN66:BN81)*FracGASM*MSVolatEF*NtoN2O*kgtoGg</f>
        <v>3.8128913731184815</v>
      </c>
      <c r="BO139" s="22">
        <f>SUM('Activity data'!BO66:BO81)*FracGASM*MSVolatEF*NtoN2O*kgtoGg</f>
        <v>3.7889500403492509</v>
      </c>
      <c r="BP139" s="22">
        <f>SUM('Activity data'!BP66:BP81)*FracGASM*MSVolatEF*NtoN2O*kgtoGg</f>
        <v>3.7648345237716097</v>
      </c>
    </row>
    <row r="140" spans="1:68" x14ac:dyDescent="0.25">
      <c r="A140" t="str">
        <f t="shared" ref="A140" si="44">A139</f>
        <v>3C Aggregated and non-CO2 emissions on land</v>
      </c>
      <c r="B140" t="str">
        <f t="shared" ref="B140" si="45">B139</f>
        <v>3C5 Indirect N2O from managed soils (N2O)</v>
      </c>
      <c r="C140" t="str">
        <f>'IPCC Categories'!C79</f>
        <v>Leaching/runoff</v>
      </c>
      <c r="D140" t="str">
        <f>D136</f>
        <v xml:space="preserve"> - Synthetic fertlisers</v>
      </c>
      <c r="E140" t="str">
        <f t="shared" ref="E140:E144" si="46">C140&amp;D140</f>
        <v>Leaching/runoff - Synthetic fertlisers</v>
      </c>
      <c r="F140" t="str">
        <f t="shared" ref="F140:F188" si="47">F139</f>
        <v>N2O</v>
      </c>
      <c r="G140" t="str">
        <f t="shared" ref="G140:G188" si="48">G139</f>
        <v>Gg N2O</v>
      </c>
      <c r="H140" s="22">
        <f>'Activity data'!H47*FracLEACH*MSLeachEF*NtoN2O*kgtoGg</f>
        <v>1.8632853642857139E-4</v>
      </c>
      <c r="I140" s="22">
        <f>'Activity data'!I47*FracLEACH*MSLeachEF*NtoN2O*kgtoGg</f>
        <v>1.9790111785714283E-4</v>
      </c>
      <c r="J140" s="22">
        <f>'Activity data'!J47*FracLEACH*MSLeachEF*NtoN2O*kgtoGg</f>
        <v>1.884081964285714E-4</v>
      </c>
      <c r="K140" s="22">
        <f>'Activity data'!K47*FracLEACH*MSLeachEF*NtoN2O*kgtoGg</f>
        <v>2.2144312928571426E-4</v>
      </c>
      <c r="L140" s="22">
        <f>'Activity data'!L47*FracLEACH*MSLeachEF*NtoN2O*kgtoGg</f>
        <v>2.0333935285714286E-4</v>
      </c>
      <c r="M140" s="22">
        <f>'Activity data'!M47*FracLEACH*MSLeachEF*NtoN2O*kgtoGg</f>
        <v>2.0140119214285713E-4</v>
      </c>
      <c r="N140" s="22">
        <f>'Activity data'!N47*FracLEACH*MSLeachEF*NtoN2O*kgtoGg</f>
        <v>2.250348257142857E-4</v>
      </c>
      <c r="O140" s="22">
        <f>'Activity data'!O47*FracLEACH*MSLeachEF*NtoN2O*kgtoGg</f>
        <v>2.2060551857142855E-4</v>
      </c>
      <c r="P140" s="22">
        <f>'Activity data'!P47*FracLEACH*MSLeachEF*NtoN2O*kgtoGg</f>
        <v>2.2527174214285716E-4</v>
      </c>
      <c r="Q140" s="22">
        <f>'Activity data'!Q47*FracLEACH*MSLeachEF*NtoN2O*kgtoGg</f>
        <v>2.2392939642857141E-4</v>
      </c>
      <c r="R140" s="22">
        <f>'Activity data'!R47*FracLEACH*MSLeachEF*NtoN2O*kgtoGg</f>
        <v>2.25495105E-4</v>
      </c>
      <c r="S140" s="22">
        <f>'Activity data'!S47*FracLEACH*MSLeachEF*NtoN2O*kgtoGg</f>
        <v>2.1458719071428572E-4</v>
      </c>
      <c r="T140" s="22">
        <f>'Activity data'!T47*FracLEACH*MSLeachEF*NtoN2O*kgtoGg</f>
        <v>2.5864117714285707E-4</v>
      </c>
      <c r="U140" s="22">
        <f>'Activity data'!U47*FracLEACH*MSLeachEF*NtoN2O*kgtoGg</f>
        <v>2.2814835214285712E-4</v>
      </c>
      <c r="V140" s="22">
        <f>'Activity data'!V47*FracLEACH*MSLeachEF*NtoN2O*kgtoGg</f>
        <v>2.3180456357142852E-4</v>
      </c>
      <c r="W140" s="22">
        <f>'Activity data'!W47*FracLEACH*MSLeachEF*NtoN2O*kgtoGg</f>
        <v>1.8826452857142854E-4</v>
      </c>
      <c r="X140" s="22">
        <f>'Activity data'!X47*FracLEACH*MSLeachEF*NtoN2O*kgtoGg</f>
        <v>2.3242694357142855E-4</v>
      </c>
      <c r="Y140" s="22">
        <f>'Activity data'!Y47*FracLEACH*MSLeachEF*NtoN2O*kgtoGg</f>
        <v>2.382609428571428E-4</v>
      </c>
      <c r="Z140" s="22">
        <f>'Activity data'!Z47*FracLEACH*MSLeachEF*NtoN2O*kgtoGg</f>
        <v>2.2993525499999997E-4</v>
      </c>
      <c r="AA140" s="22">
        <f>'Activity data'!AA47*FracLEACH*MSLeachEF*NtoN2O*kgtoGg</f>
        <v>2.4601195928571426E-4</v>
      </c>
      <c r="AB140" s="22">
        <f>'Activity data'!AB47*FracLEACH*MSLeachEF*NtoN2O*kgtoGg</f>
        <v>2.1414642857142856E-4</v>
      </c>
      <c r="AC140" s="22">
        <f>'Activity data'!AC47*FracLEACH*MSLeachEF*NtoN2O*kgtoGg</f>
        <v>2.2715785714285715E-4</v>
      </c>
      <c r="AD140" s="22">
        <f>'Activity data'!AD47*FracLEACH*MSLeachEF*NtoN2O*kgtoGg</f>
        <v>2.2792360161858692E-4</v>
      </c>
      <c r="AE140" s="22">
        <f>'Activity data'!AE47*FracLEACH*MSLeachEF*NtoN2O*kgtoGg</f>
        <v>2.2785751201680323E-4</v>
      </c>
      <c r="AF140" s="22">
        <f>'Activity data'!AF47*FracLEACH*MSLeachEF*NtoN2O*kgtoGg</f>
        <v>2.2780929472393719E-4</v>
      </c>
      <c r="AG140" s="22">
        <f>'Activity data'!AG47*FracLEACH*MSLeachEF*NtoN2O*kgtoGg</f>
        <v>2.2777246158070755E-4</v>
      </c>
      <c r="AH140" s="22">
        <f>'Activity data'!AH47*FracLEACH*MSLeachEF*NtoN2O*kgtoGg</f>
        <v>2.2774734018652534E-4</v>
      </c>
      <c r="AI140" s="22">
        <f>'Activity data'!AI47*FracLEACH*MSLeachEF*NtoN2O*kgtoGg</f>
        <v>2.2773154151494595E-4</v>
      </c>
      <c r="AJ140" s="22">
        <f>'Activity data'!AJ47*FracLEACH*MSLeachEF*NtoN2O*kgtoGg</f>
        <v>2.2770801283540382E-4</v>
      </c>
      <c r="AK140" s="22">
        <f>'Activity data'!AK47*FracLEACH*MSLeachEF*NtoN2O*kgtoGg</f>
        <v>2.2768783098361286E-4</v>
      </c>
      <c r="AL140" s="22">
        <f>'Activity data'!AL47*FracLEACH*MSLeachEF*NtoN2O*kgtoGg</f>
        <v>2.2767075111108947E-4</v>
      </c>
      <c r="AM140" s="22">
        <f>'Activity data'!AM47*FracLEACH*MSLeachEF*NtoN2O*kgtoGg</f>
        <v>2.2782119598983109E-4</v>
      </c>
      <c r="AN140" s="22">
        <f>'Activity data'!AN47*FracLEACH*MSLeachEF*NtoN2O*kgtoGg</f>
        <v>2.2777772101641034E-4</v>
      </c>
      <c r="AO140" s="22">
        <f>'Activity data'!AO47*FracLEACH*MSLeachEF*NtoN2O*kgtoGg</f>
        <v>2.27736660246989E-4</v>
      </c>
      <c r="AP140" s="22">
        <f>'Activity data'!AP47*FracLEACH*MSLeachEF*NtoN2O*kgtoGg</f>
        <v>2.276958452643062E-4</v>
      </c>
      <c r="AQ140" s="22">
        <f>'Activity data'!AQ47*FracLEACH*MSLeachEF*NtoN2O*kgtoGg</f>
        <v>2.276570660887621E-4</v>
      </c>
      <c r="AR140" s="22">
        <f>'Activity data'!AR47*FracLEACH*MSLeachEF*NtoN2O*kgtoGg</f>
        <v>2.2761722023351326E-4</v>
      </c>
      <c r="AS140" s="22">
        <f>'Activity data'!AS47*FracLEACH*MSLeachEF*NtoN2O*kgtoGg</f>
        <v>2.2757062303578588E-4</v>
      </c>
      <c r="AT140" s="22">
        <f>'Activity data'!AT47*FracLEACH*MSLeachEF*NtoN2O*kgtoGg</f>
        <v>2.2752527112992357E-4</v>
      </c>
      <c r="AU140" s="22">
        <f>'Activity data'!AU47*FracLEACH*MSLeachEF*NtoN2O*kgtoGg</f>
        <v>2.2747855196295175E-4</v>
      </c>
      <c r="AV140" s="22">
        <f>'Activity data'!AV47*FracLEACH*MSLeachEF*NtoN2O*kgtoGg</f>
        <v>2.274311295366418E-4</v>
      </c>
      <c r="AW140" s="22">
        <f>'Activity data'!AW47*FracLEACH*MSLeachEF*NtoN2O*kgtoGg</f>
        <v>2.2738291812683634E-4</v>
      </c>
      <c r="AX140" s="22">
        <f>'Activity data'!AX47*FracLEACH*MSLeachEF*NtoN2O*kgtoGg</f>
        <v>2.2732613009258308E-4</v>
      </c>
      <c r="AY140" s="22">
        <f>'Activity data'!AY47*FracLEACH*MSLeachEF*NtoN2O*kgtoGg</f>
        <v>2.272731156057124E-4</v>
      </c>
      <c r="AZ140" s="22">
        <f>'Activity data'!AZ47*FracLEACH*MSLeachEF*NtoN2O*kgtoGg</f>
        <v>2.2721543739174935E-4</v>
      </c>
      <c r="BA140" s="22">
        <f>'Activity data'!BA47*FracLEACH*MSLeachEF*NtoN2O*kgtoGg</f>
        <v>2.2715510804514639E-4</v>
      </c>
      <c r="BB140" s="22">
        <f>'Activity data'!BB47*FracLEACH*MSLeachEF*NtoN2O*kgtoGg</f>
        <v>2.2709209597282311E-4</v>
      </c>
      <c r="BC140" s="22">
        <f>'Activity data'!BC47*FracLEACH*MSLeachEF*NtoN2O*kgtoGg</f>
        <v>2.2702872782981649E-4</v>
      </c>
      <c r="BD140" s="22">
        <f>'Activity data'!BD47*FracLEACH*MSLeachEF*NtoN2O*kgtoGg</f>
        <v>2.2696422444483939E-4</v>
      </c>
      <c r="BE140" s="22">
        <f>'Activity data'!BE47*FracLEACH*MSLeachEF*NtoN2O*kgtoGg</f>
        <v>2.2690029350441111E-4</v>
      </c>
      <c r="BF140" s="22">
        <f>'Activity data'!BF47*FracLEACH*MSLeachEF*NtoN2O*kgtoGg</f>
        <v>2.2683532046420334E-4</v>
      </c>
      <c r="BG140" s="22">
        <f>'Activity data'!BG47*FracLEACH*MSLeachEF*NtoN2O*kgtoGg</f>
        <v>2.267680540867475E-4</v>
      </c>
      <c r="BH140" s="22">
        <f>'Activity data'!BH47*FracLEACH*MSLeachEF*NtoN2O*kgtoGg</f>
        <v>2.2669976582628088E-4</v>
      </c>
      <c r="BI140" s="22">
        <f>'Activity data'!BI47*FracLEACH*MSLeachEF*NtoN2O*kgtoGg</f>
        <v>2.2663037551249525E-4</v>
      </c>
      <c r="BJ140" s="22">
        <f>'Activity data'!BJ47*FracLEACH*MSLeachEF*NtoN2O*kgtoGg</f>
        <v>2.265601784167913E-4</v>
      </c>
      <c r="BK140" s="22">
        <f>'Activity data'!BK47*FracLEACH*MSLeachEF*NtoN2O*kgtoGg</f>
        <v>2.2648891977746313E-4</v>
      </c>
      <c r="BL140" s="22">
        <f>'Activity data'!BL47*FracLEACH*MSLeachEF*NtoN2O*kgtoGg</f>
        <v>2.2641526366382156E-4</v>
      </c>
      <c r="BM140" s="22">
        <f>'Activity data'!BM47*FracLEACH*MSLeachEF*NtoN2O*kgtoGg</f>
        <v>2.2634008257437012E-4</v>
      </c>
      <c r="BN140" s="22">
        <f>'Activity data'!BN47*FracLEACH*MSLeachEF*NtoN2O*kgtoGg</f>
        <v>2.2626351947300385E-4</v>
      </c>
      <c r="BO140" s="22">
        <f>'Activity data'!BO47*FracLEACH*MSLeachEF*NtoN2O*kgtoGg</f>
        <v>2.2618824784096509E-4</v>
      </c>
      <c r="BP140" s="22">
        <f>'Activity data'!BP47*FracLEACH*MSLeachEF*NtoN2O*kgtoGg</f>
        <v>2.2611148166475371E-4</v>
      </c>
    </row>
    <row r="141" spans="1:68" x14ac:dyDescent="0.25">
      <c r="A141" t="str">
        <f t="shared" ref="A141" si="49">A140</f>
        <v>3C Aggregated and non-CO2 emissions on land</v>
      </c>
      <c r="B141" t="str">
        <f t="shared" ref="B141:C141" si="50">B140</f>
        <v>3C5 Indirect N2O from managed soils (N2O)</v>
      </c>
      <c r="C141" t="str">
        <f t="shared" si="50"/>
        <v>Leaching/runoff</v>
      </c>
      <c r="D141" t="str">
        <f t="shared" ref="D141:D143" si="51">D137</f>
        <v xml:space="preserve"> - Organic fertilisers</v>
      </c>
      <c r="E141" t="str">
        <f t="shared" si="46"/>
        <v>Leaching/runoff - Organic fertilisers</v>
      </c>
      <c r="F141" t="str">
        <f t="shared" si="47"/>
        <v>N2O</v>
      </c>
      <c r="G141" t="str">
        <f t="shared" si="48"/>
        <v>Gg N2O</v>
      </c>
      <c r="H141" s="22">
        <f>'Activity data'!H48*FracLEACH*MSLeachEF*NtoN2O*kgtoGg</f>
        <v>1.2297683404285713E-6</v>
      </c>
      <c r="I141" s="22">
        <f>'Activity data'!I48*FracLEACH*MSLeachEF*NtoN2O*kgtoGg</f>
        <v>1.3061473778571428E-6</v>
      </c>
      <c r="J141" s="22">
        <f>'Activity data'!J48*FracLEACH*MSLeachEF*NtoN2O*kgtoGg</f>
        <v>1.2434940964285714E-6</v>
      </c>
      <c r="K141" s="22">
        <f>'Activity data'!K48*FracLEACH*MSLeachEF*NtoN2O*kgtoGg</f>
        <v>1.4615246532857147E-6</v>
      </c>
      <c r="L141" s="22">
        <f>'Activity data'!L48*FracLEACH*MSLeachEF*NtoN2O*kgtoGg</f>
        <v>1.3420397288571429E-6</v>
      </c>
      <c r="M141" s="22">
        <f>'Activity data'!M48*FracLEACH*MSLeachEF*NtoN2O*kgtoGg</f>
        <v>1.3292478681428569E-6</v>
      </c>
      <c r="N141" s="22">
        <f>'Activity data'!N48*FracLEACH*MSLeachEF*NtoN2O*kgtoGg</f>
        <v>1.4852298497142859E-6</v>
      </c>
      <c r="O141" s="22">
        <f>'Activity data'!O48*FracLEACH*MSLeachEF*NtoN2O*kgtoGg</f>
        <v>1.4559964225714286E-6</v>
      </c>
      <c r="P141" s="22">
        <f>'Activity data'!P48*FracLEACH*MSLeachEF*NtoN2O*kgtoGg</f>
        <v>1.4867934981428574E-6</v>
      </c>
      <c r="Q141" s="22">
        <f>'Activity data'!Q48*FracLEACH*MSLeachEF*NtoN2O*kgtoGg</f>
        <v>1.4779340164285714E-6</v>
      </c>
      <c r="R141" s="22">
        <f>'Activity data'!R48*FracLEACH*MSLeachEF*NtoN2O*kgtoGg</f>
        <v>1.4882676930000004E-6</v>
      </c>
      <c r="S141" s="22">
        <f>'Activity data'!S48*FracLEACH*MSLeachEF*NtoN2O*kgtoGg</f>
        <v>1.4162754587142857E-6</v>
      </c>
      <c r="T141" s="22">
        <f>'Activity data'!T48*FracLEACH*MSLeachEF*NtoN2O*kgtoGg</f>
        <v>1.7070317691428573E-6</v>
      </c>
      <c r="U141" s="22">
        <f>'Activity data'!U48*FracLEACH*MSLeachEF*NtoN2O*kgtoGg</f>
        <v>1.5057791241428575E-6</v>
      </c>
      <c r="V141" s="22">
        <f>'Activity data'!V48*FracLEACH*MSLeachEF*NtoN2O*kgtoGg</f>
        <v>1.5299101195714285E-6</v>
      </c>
      <c r="W141" s="22">
        <f>'Activity data'!W48*FracLEACH*MSLeachEF*NtoN2O*kgtoGg</f>
        <v>1.2425458885714285E-6</v>
      </c>
      <c r="X141" s="22">
        <f>'Activity data'!X48*FracLEACH*MSLeachEF*NtoN2O*kgtoGg</f>
        <v>1.5340178275714286E-6</v>
      </c>
      <c r="Y141" s="22">
        <f>'Activity data'!Y48*FracLEACH*MSLeachEF*NtoN2O*kgtoGg</f>
        <v>1.5725222228571428E-6</v>
      </c>
      <c r="Z141" s="22">
        <f>'Activity data'!Z48*FracLEACH*MSLeachEF*NtoN2O*kgtoGg</f>
        <v>1.5175726830000002E-6</v>
      </c>
      <c r="AA141" s="22">
        <f>'Activity data'!AA48*FracLEACH*MSLeachEF*NtoN2O*kgtoGg</f>
        <v>1.6236789312857143E-6</v>
      </c>
      <c r="AB141" s="22">
        <f>'Activity data'!AB48*FracLEACH*MSLeachEF*NtoN2O*kgtoGg</f>
        <v>1.4133664285714284E-6</v>
      </c>
      <c r="AC141" s="22">
        <f>'Activity data'!AC48*FracLEACH*MSLeachEF*NtoN2O*kgtoGg</f>
        <v>1.4992418571428571E-6</v>
      </c>
      <c r="AD141" s="22">
        <f>'Activity data'!AD48*FracLEACH*MSLeachEF*NtoN2O*kgtoGg</f>
        <v>1.5042957706826741E-6</v>
      </c>
      <c r="AE141" s="22">
        <f>'Activity data'!AE48*FracLEACH*MSLeachEF*NtoN2O*kgtoGg</f>
        <v>1.5038595793109015E-6</v>
      </c>
      <c r="AF141" s="22">
        <f>'Activity data'!AF48*FracLEACH*MSLeachEF*NtoN2O*kgtoGg</f>
        <v>1.503541345177986E-6</v>
      </c>
      <c r="AG141" s="22">
        <f>'Activity data'!AG48*FracLEACH*MSLeachEF*NtoN2O*kgtoGg</f>
        <v>1.5032982464326702E-6</v>
      </c>
      <c r="AH141" s="22">
        <f>'Activity data'!AH48*FracLEACH*MSLeachEF*NtoN2O*kgtoGg</f>
        <v>1.5031324452310673E-6</v>
      </c>
      <c r="AI141" s="22">
        <f>'Activity data'!AI48*FracLEACH*MSLeachEF*NtoN2O*kgtoGg</f>
        <v>1.5030281739986437E-6</v>
      </c>
      <c r="AJ141" s="22">
        <f>'Activity data'!AJ48*FracLEACH*MSLeachEF*NtoN2O*kgtoGg</f>
        <v>1.5028728847136654E-6</v>
      </c>
      <c r="AK141" s="22">
        <f>'Activity data'!AK48*FracLEACH*MSLeachEF*NtoN2O*kgtoGg</f>
        <v>1.5027396844918451E-6</v>
      </c>
      <c r="AL141" s="22">
        <f>'Activity data'!AL48*FracLEACH*MSLeachEF*NtoN2O*kgtoGg</f>
        <v>1.5026269573331909E-6</v>
      </c>
      <c r="AM141" s="22">
        <f>'Activity data'!AM48*FracLEACH*MSLeachEF*NtoN2O*kgtoGg</f>
        <v>1.5036198935328855E-6</v>
      </c>
      <c r="AN141" s="22">
        <f>'Activity data'!AN48*FracLEACH*MSLeachEF*NtoN2O*kgtoGg</f>
        <v>1.5033329587083082E-6</v>
      </c>
      <c r="AO141" s="22">
        <f>'Activity data'!AO48*FracLEACH*MSLeachEF*NtoN2O*kgtoGg</f>
        <v>1.5030619576301277E-6</v>
      </c>
      <c r="AP141" s="22">
        <f>'Activity data'!AP48*FracLEACH*MSLeachEF*NtoN2O*kgtoGg</f>
        <v>1.5027925787444211E-6</v>
      </c>
      <c r="AQ141" s="22">
        <f>'Activity data'!AQ48*FracLEACH*MSLeachEF*NtoN2O*kgtoGg</f>
        <v>1.5025366361858303E-6</v>
      </c>
      <c r="AR141" s="22">
        <f>'Activity data'!AR48*FracLEACH*MSLeachEF*NtoN2O*kgtoGg</f>
        <v>1.5022736535411878E-6</v>
      </c>
      <c r="AS141" s="22">
        <f>'Activity data'!AS48*FracLEACH*MSLeachEF*NtoN2O*kgtoGg</f>
        <v>1.5019661120361872E-6</v>
      </c>
      <c r="AT141" s="22">
        <f>'Activity data'!AT48*FracLEACH*MSLeachEF*NtoN2O*kgtoGg</f>
        <v>1.5016667894574955E-6</v>
      </c>
      <c r="AU141" s="22">
        <f>'Activity data'!AU48*FracLEACH*MSLeachEF*NtoN2O*kgtoGg</f>
        <v>1.5013584429554821E-6</v>
      </c>
      <c r="AV141" s="22">
        <f>'Activity data'!AV48*FracLEACH*MSLeachEF*NtoN2O*kgtoGg</f>
        <v>1.5010454549418363E-6</v>
      </c>
      <c r="AW141" s="22">
        <f>'Activity data'!AW48*FracLEACH*MSLeachEF*NtoN2O*kgtoGg</f>
        <v>1.5007272596371199E-6</v>
      </c>
      <c r="AX141" s="22">
        <f>'Activity data'!AX48*FracLEACH*MSLeachEF*NtoN2O*kgtoGg</f>
        <v>1.5003524586110485E-6</v>
      </c>
      <c r="AY141" s="22">
        <f>'Activity data'!AY48*FracLEACH*MSLeachEF*NtoN2O*kgtoGg</f>
        <v>1.5000025629977017E-6</v>
      </c>
      <c r="AZ141" s="22">
        <f>'Activity data'!AZ48*FracLEACH*MSLeachEF*NtoN2O*kgtoGg</f>
        <v>1.499621886785546E-6</v>
      </c>
      <c r="BA141" s="22">
        <f>'Activity data'!BA48*FracLEACH*MSLeachEF*NtoN2O*kgtoGg</f>
        <v>1.4992237130979665E-6</v>
      </c>
      <c r="BB141" s="22">
        <f>'Activity data'!BB48*FracLEACH*MSLeachEF*NtoN2O*kgtoGg</f>
        <v>1.4988078334206328E-6</v>
      </c>
      <c r="BC141" s="22">
        <f>'Activity data'!BC48*FracLEACH*MSLeachEF*NtoN2O*kgtoGg</f>
        <v>1.4983896036767889E-6</v>
      </c>
      <c r="BD141" s="22">
        <f>'Activity data'!BD48*FracLEACH*MSLeachEF*NtoN2O*kgtoGg</f>
        <v>1.4979638813359405E-6</v>
      </c>
      <c r="BE141" s="22">
        <f>'Activity data'!BE48*FracLEACH*MSLeachEF*NtoN2O*kgtoGg</f>
        <v>1.4975419371291133E-6</v>
      </c>
      <c r="BF141" s="22">
        <f>'Activity data'!BF48*FracLEACH*MSLeachEF*NtoN2O*kgtoGg</f>
        <v>1.4971131150637425E-6</v>
      </c>
      <c r="BG141" s="22">
        <f>'Activity data'!BG48*FracLEACH*MSLeachEF*NtoN2O*kgtoGg</f>
        <v>1.4966691569725337E-6</v>
      </c>
      <c r="BH141" s="22">
        <f>'Activity data'!BH48*FracLEACH*MSLeachEF*NtoN2O*kgtoGg</f>
        <v>1.496218454453454E-6</v>
      </c>
      <c r="BI141" s="22">
        <f>'Activity data'!BI48*FracLEACH*MSLeachEF*NtoN2O*kgtoGg</f>
        <v>1.495760478382469E-6</v>
      </c>
      <c r="BJ141" s="22">
        <f>'Activity data'!BJ48*FracLEACH*MSLeachEF*NtoN2O*kgtoGg</f>
        <v>1.4952971775508227E-6</v>
      </c>
      <c r="BK141" s="22">
        <f>'Activity data'!BK48*FracLEACH*MSLeachEF*NtoN2O*kgtoGg</f>
        <v>1.4948268705312569E-6</v>
      </c>
      <c r="BL141" s="22">
        <f>'Activity data'!BL48*FracLEACH*MSLeachEF*NtoN2O*kgtoGg</f>
        <v>1.4943407401812227E-6</v>
      </c>
      <c r="BM141" s="22">
        <f>'Activity data'!BM48*FracLEACH*MSLeachEF*NtoN2O*kgtoGg</f>
        <v>1.4938445449908431E-6</v>
      </c>
      <c r="BN141" s="22">
        <f>'Activity data'!BN48*FracLEACH*MSLeachEF*NtoN2O*kgtoGg</f>
        <v>1.4933392285218258E-6</v>
      </c>
      <c r="BO141" s="22">
        <f>'Activity data'!BO48*FracLEACH*MSLeachEF*NtoN2O*kgtoGg</f>
        <v>1.49284243575037E-6</v>
      </c>
      <c r="BP141" s="22">
        <f>'Activity data'!BP48*FracLEACH*MSLeachEF*NtoN2O*kgtoGg</f>
        <v>1.4923357789873749E-6</v>
      </c>
    </row>
    <row r="142" spans="1:68" x14ac:dyDescent="0.25">
      <c r="A142" t="str">
        <f t="shared" ref="A142:A145" si="52">A141</f>
        <v>3C Aggregated and non-CO2 emissions on land</v>
      </c>
      <c r="B142" t="str">
        <f t="shared" ref="B142:B144" si="53">B141</f>
        <v>3C5 Indirect N2O from managed soils (N2O)</v>
      </c>
      <c r="C142" t="str">
        <f t="shared" ref="C142:C156" si="54">C141</f>
        <v>Leaching/runoff</v>
      </c>
      <c r="D142" t="str">
        <f t="shared" si="51"/>
        <v xml:space="preserve"> - Managed manure</v>
      </c>
      <c r="E142" t="str">
        <f t="shared" si="46"/>
        <v>Leaching/runoff - Managed manure</v>
      </c>
      <c r="F142" t="str">
        <f t="shared" si="47"/>
        <v>N2O</v>
      </c>
      <c r="G142" t="str">
        <f t="shared" si="48"/>
        <v>Gg N2O</v>
      </c>
      <c r="H142" s="22">
        <f>SUM('Activity data'!H50:H65)*FracLEACH*MSLeachEF*NtoN2O*kgtoGg</f>
        <v>0.19084464140771618</v>
      </c>
      <c r="I142" s="22">
        <f>SUM('Activity data'!I50:I65)*FracLEACH*MSLeachEF*NtoN2O*kgtoGg</f>
        <v>0.20228683621162641</v>
      </c>
      <c r="J142" s="22">
        <f>SUM('Activity data'!J50:J65)*FracLEACH*MSLeachEF*NtoN2O*kgtoGg</f>
        <v>0.19628277337138794</v>
      </c>
      <c r="K142" s="22">
        <f>SUM('Activity data'!K50:K65)*FracLEACH*MSLeachEF*NtoN2O*kgtoGg</f>
        <v>0.19822277924540524</v>
      </c>
      <c r="L142" s="22">
        <f>SUM('Activity data'!L50:L65)*FracLEACH*MSLeachEF*NtoN2O*kgtoGg</f>
        <v>0.1825323111201699</v>
      </c>
      <c r="M142" s="22">
        <f>SUM('Activity data'!M50:M65)*FracLEACH*MSLeachEF*NtoN2O*kgtoGg</f>
        <v>0.18615764889509581</v>
      </c>
      <c r="N142" s="22">
        <f>SUM('Activity data'!N50:N65)*FracLEACH*MSLeachEF*NtoN2O*kgtoGg</f>
        <v>0.19199533091908458</v>
      </c>
      <c r="O142" s="22">
        <f>SUM('Activity data'!O50:O65)*FracLEACH*MSLeachEF*NtoN2O*kgtoGg</f>
        <v>0.19410533021342069</v>
      </c>
      <c r="P142" s="22">
        <f>SUM('Activity data'!P50:P65)*FracLEACH*MSLeachEF*NtoN2O*kgtoGg</f>
        <v>0.20007401496423419</v>
      </c>
      <c r="Q142" s="22">
        <f>SUM('Activity data'!Q50:Q65)*FracLEACH*MSLeachEF*NtoN2O*kgtoGg</f>
        <v>0.20391098922774409</v>
      </c>
      <c r="R142" s="22">
        <f>SUM('Activity data'!R50:R65)*FracLEACH*MSLeachEF*NtoN2O*kgtoGg</f>
        <v>0.21691340963704037</v>
      </c>
      <c r="S142" s="22">
        <f>SUM('Activity data'!S50:S65)*FracLEACH*MSLeachEF*NtoN2O*kgtoGg</f>
        <v>0.214113284173121</v>
      </c>
      <c r="T142" s="22">
        <f>SUM('Activity data'!T50:T65)*FracLEACH*MSLeachEF*NtoN2O*kgtoGg</f>
        <v>0.21739481007363315</v>
      </c>
      <c r="U142" s="22">
        <f>SUM('Activity data'!U50:U65)*FracLEACH*MSLeachEF*NtoN2O*kgtoGg</f>
        <v>0.21238663212028244</v>
      </c>
      <c r="V142" s="22">
        <f>SUM('Activity data'!V50:V65)*FracLEACH*MSLeachEF*NtoN2O*kgtoGg</f>
        <v>0.20930279636896515</v>
      </c>
      <c r="W142" s="22">
        <f>SUM('Activity data'!W50:W65)*FracLEACH*MSLeachEF*NtoN2O*kgtoGg</f>
        <v>0.21286481375965643</v>
      </c>
      <c r="X142" s="22">
        <f>SUM('Activity data'!X50:X65)*FracLEACH*MSLeachEF*NtoN2O*kgtoGg</f>
        <v>0.21622989533469228</v>
      </c>
      <c r="Y142" s="22">
        <f>SUM('Activity data'!Y50:Y65)*FracLEACH*MSLeachEF*NtoN2O*kgtoGg</f>
        <v>0.22181595321366887</v>
      </c>
      <c r="Z142" s="22">
        <f>SUM('Activity data'!Z50:Z65)*FracLEACH*MSLeachEF*NtoN2O*kgtoGg</f>
        <v>0.23286932196944796</v>
      </c>
      <c r="AA142" s="22">
        <f>SUM('Activity data'!AA50:AA65)*FracLEACH*MSLeachEF*NtoN2O*kgtoGg</f>
        <v>0.23188870907706199</v>
      </c>
      <c r="AB142" s="22">
        <f>SUM('Activity data'!AB50:AB65)*FracLEACH*MSLeachEF*NtoN2O*kgtoGg</f>
        <v>0.2310761581752879</v>
      </c>
      <c r="AC142" s="22">
        <f>SUM('Activity data'!AC50:AC65)*FracLEACH*MSLeachEF*NtoN2O*kgtoGg</f>
        <v>0.23132486548736045</v>
      </c>
      <c r="AD142" s="22">
        <f>SUM('Activity data'!AD50:AD65)*FracLEACH*MSLeachEF*NtoN2O*kgtoGg</f>
        <v>0.23998328618754111</v>
      </c>
      <c r="AE142" s="22">
        <f>SUM('Activity data'!AE50:AE65)*FracLEACH*MSLeachEF*NtoN2O*kgtoGg</f>
        <v>0.24187375178604903</v>
      </c>
      <c r="AF142" s="22">
        <f>SUM('Activity data'!AF50:AF65)*FracLEACH*MSLeachEF*NtoN2O*kgtoGg</f>
        <v>0.24236259571371541</v>
      </c>
      <c r="AG142" s="22">
        <f>SUM('Activity data'!AG50:AG65)*FracLEACH*MSLeachEF*NtoN2O*kgtoGg</f>
        <v>0.24140952158840545</v>
      </c>
      <c r="AH142" s="22">
        <f>SUM('Activity data'!AH50:AH65)*FracLEACH*MSLeachEF*NtoN2O*kgtoGg</f>
        <v>0.23935222771077269</v>
      </c>
      <c r="AI142" s="22">
        <f>SUM('Activity data'!AI50:AI65)*FracLEACH*MSLeachEF*NtoN2O*kgtoGg</f>
        <v>0.23845368596936806</v>
      </c>
      <c r="AJ142" s="22">
        <f>SUM('Activity data'!AJ50:AJ65)*FracLEACH*MSLeachEF*NtoN2O*kgtoGg</f>
        <v>0.2372335585761953</v>
      </c>
      <c r="AK142" s="22">
        <f>SUM('Activity data'!AK50:AK65)*FracLEACH*MSLeachEF*NtoN2O*kgtoGg</f>
        <v>0.23572139159134289</v>
      </c>
      <c r="AL142" s="22">
        <f>SUM('Activity data'!AL50:AL65)*FracLEACH*MSLeachEF*NtoN2O*kgtoGg</f>
        <v>0.2134734143025307</v>
      </c>
      <c r="AM142" s="22">
        <f>SUM('Activity data'!AM50:AM65)*FracLEACH*MSLeachEF*NtoN2O*kgtoGg</f>
        <v>0.21388074139987406</v>
      </c>
      <c r="AN142" s="22">
        <f>SUM('Activity data'!AN50:AN65)*FracLEACH*MSLeachEF*NtoN2O*kgtoGg</f>
        <v>0.21403533634107574</v>
      </c>
      <c r="AO142" s="22">
        <f>SUM('Activity data'!AO50:AO65)*FracLEACH*MSLeachEF*NtoN2O*kgtoGg</f>
        <v>0.2141943289456914</v>
      </c>
      <c r="AP142" s="22">
        <f>SUM('Activity data'!AP50:AP65)*FracLEACH*MSLeachEF*NtoN2O*kgtoGg</f>
        <v>0.21414537616235274</v>
      </c>
      <c r="AQ142" s="22">
        <f>SUM('Activity data'!AQ50:AQ65)*FracLEACH*MSLeachEF*NtoN2O*kgtoGg</f>
        <v>0.21425040736021397</v>
      </c>
      <c r="AR142" s="22">
        <f>SUM('Activity data'!AR50:AR65)*FracLEACH*MSLeachEF*NtoN2O*kgtoGg</f>
        <v>0.21518699812551345</v>
      </c>
      <c r="AS142" s="22">
        <f>SUM('Activity data'!AS50:AS65)*FracLEACH*MSLeachEF*NtoN2O*kgtoGg</f>
        <v>0.21599318269120082</v>
      </c>
      <c r="AT142" s="22">
        <f>SUM('Activity data'!AT50:AT65)*FracLEACH*MSLeachEF*NtoN2O*kgtoGg</f>
        <v>0.21696884156529331</v>
      </c>
      <c r="AU142" s="22">
        <f>SUM('Activity data'!AU50:AU65)*FracLEACH*MSLeachEF*NtoN2O*kgtoGg</f>
        <v>0.21803429516053985</v>
      </c>
      <c r="AV142" s="22">
        <f>SUM('Activity data'!AV50:AV65)*FracLEACH*MSLeachEF*NtoN2O*kgtoGg</f>
        <v>0.21919747424463029</v>
      </c>
      <c r="AW142" s="22">
        <f>SUM('Activity data'!AW50:AW65)*FracLEACH*MSLeachEF*NtoN2O*kgtoGg</f>
        <v>0.22136234132708188</v>
      </c>
      <c r="AX142" s="22">
        <f>SUM('Activity data'!AX50:AX65)*FracLEACH*MSLeachEF*NtoN2O*kgtoGg</f>
        <v>0.2231001358679747</v>
      </c>
      <c r="AY142" s="22">
        <f>SUM('Activity data'!AY50:AY65)*FracLEACH*MSLeachEF*NtoN2O*kgtoGg</f>
        <v>0.22537213037956358</v>
      </c>
      <c r="AZ142" s="22">
        <f>SUM('Activity data'!AZ50:AZ65)*FracLEACH*MSLeachEF*NtoN2O*kgtoGg</f>
        <v>0.227949700994585</v>
      </c>
      <c r="BA142" s="22">
        <f>SUM('Activity data'!BA50:BA65)*FracLEACH*MSLeachEF*NtoN2O*kgtoGg</f>
        <v>0.23083927702217</v>
      </c>
      <c r="BB142" s="22">
        <f>SUM('Activity data'!BB50:BB65)*FracLEACH*MSLeachEF*NtoN2O*kgtoGg</f>
        <v>0.2337928165540186</v>
      </c>
      <c r="BC142" s="22">
        <f>SUM('Activity data'!BC50:BC65)*FracLEACH*MSLeachEF*NtoN2O*kgtoGg</f>
        <v>0.23688424830077748</v>
      </c>
      <c r="BD142" s="22">
        <f>SUM('Activity data'!BD50:BD65)*FracLEACH*MSLeachEF*NtoN2O*kgtoGg</f>
        <v>0.23991682686014862</v>
      </c>
      <c r="BE142" s="22">
        <f>SUM('Activity data'!BE50:BE65)*FracLEACH*MSLeachEF*NtoN2O*kgtoGg</f>
        <v>0.24307908181179538</v>
      </c>
      <c r="BF142" s="22">
        <f>SUM('Activity data'!BF50:BF65)*FracLEACH*MSLeachEF*NtoN2O*kgtoGg</f>
        <v>0.24652039143664556</v>
      </c>
      <c r="BG142" s="22">
        <f>SUM('Activity data'!BG50:BG65)*FracLEACH*MSLeachEF*NtoN2O*kgtoGg</f>
        <v>0.250109462429351</v>
      </c>
      <c r="BH142" s="22">
        <f>SUM('Activity data'!BH50:BH65)*FracLEACH*MSLeachEF*NtoN2O*kgtoGg</f>
        <v>0.25384477266460626</v>
      </c>
      <c r="BI142" s="22">
        <f>SUM('Activity data'!BI50:BI65)*FracLEACH*MSLeachEF*NtoN2O*kgtoGg</f>
        <v>0.2576942941389973</v>
      </c>
      <c r="BJ142" s="22">
        <f>SUM('Activity data'!BJ50:BJ65)*FracLEACH*MSLeachEF*NtoN2O*kgtoGg</f>
        <v>0.26169207702925879</v>
      </c>
      <c r="BK142" s="22">
        <f>SUM('Activity data'!BK50:BK65)*FracLEACH*MSLeachEF*NtoN2O*kgtoGg</f>
        <v>0.26600490546772576</v>
      </c>
      <c r="BL142" s="22">
        <f>SUM('Activity data'!BL50:BL65)*FracLEACH*MSLeachEF*NtoN2O*kgtoGg</f>
        <v>0.27054743031948753</v>
      </c>
      <c r="BM142" s="22">
        <f>SUM('Activity data'!BM50:BM65)*FracLEACH*MSLeachEF*NtoN2O*kgtoGg</f>
        <v>0.27529486064218933</v>
      </c>
      <c r="BN142" s="22">
        <f>SUM('Activity data'!BN50:BN65)*FracLEACH*MSLeachEF*NtoN2O*kgtoGg</f>
        <v>0.27991754467306268</v>
      </c>
      <c r="BO142" s="22">
        <f>SUM('Activity data'!BO50:BO65)*FracLEACH*MSLeachEF*NtoN2O*kgtoGg</f>
        <v>0.28476617941186716</v>
      </c>
      <c r="BP142" s="22">
        <f>SUM('Activity data'!BP50:BP65)*FracLEACH*MSLeachEF*NtoN2O*kgtoGg</f>
        <v>0.28985951794212561</v>
      </c>
    </row>
    <row r="143" spans="1:68" x14ac:dyDescent="0.25">
      <c r="A143" t="str">
        <f t="shared" si="52"/>
        <v>3C Aggregated and non-CO2 emissions on land</v>
      </c>
      <c r="B143" t="str">
        <f t="shared" si="53"/>
        <v>3C5 Indirect N2O from managed soils (N2O)</v>
      </c>
      <c r="C143" t="str">
        <f t="shared" si="54"/>
        <v>Leaching/runoff</v>
      </c>
      <c r="D143" t="str">
        <f t="shared" si="51"/>
        <v xml:space="preserve"> - Urine &amp; dung</v>
      </c>
      <c r="E143" t="str">
        <f t="shared" si="46"/>
        <v>Leaching/runoff - Urine &amp; dung</v>
      </c>
      <c r="F143" t="str">
        <f t="shared" si="47"/>
        <v>N2O</v>
      </c>
      <c r="G143" t="str">
        <f t="shared" si="48"/>
        <v>Gg N2O</v>
      </c>
      <c r="H143" s="22">
        <f>SUM('Activity data'!H66:H81)*FracLEACHUD*MSLeachEF*NtoN2O*kgtoGg</f>
        <v>0</v>
      </c>
      <c r="I143" s="22">
        <f>SUM('Activity data'!I66:I81)*FracLEACHUD*MSLeachEF*NtoN2O*kgtoGg</f>
        <v>0</v>
      </c>
      <c r="J143" s="22">
        <f>SUM('Activity data'!J66:J81)*FracLEACHUD*MSLeachEF*NtoN2O*kgtoGg</f>
        <v>0</v>
      </c>
      <c r="K143" s="22">
        <f>SUM('Activity data'!K66:K81)*FracLEACHUD*MSLeachEF*NtoN2O*kgtoGg</f>
        <v>0</v>
      </c>
      <c r="L143" s="22">
        <f>SUM('Activity data'!L66:L81)*FracLEACHUD*MSLeachEF*NtoN2O*kgtoGg</f>
        <v>0</v>
      </c>
      <c r="M143" s="22">
        <f>SUM('Activity data'!M66:M81)*FracLEACHUD*MSLeachEF*NtoN2O*kgtoGg</f>
        <v>0</v>
      </c>
      <c r="N143" s="22">
        <f>SUM('Activity data'!N66:N81)*FracLEACHUD*MSLeachEF*NtoN2O*kgtoGg</f>
        <v>0</v>
      </c>
      <c r="O143" s="22">
        <f>SUM('Activity data'!O66:O81)*FracLEACHUD*MSLeachEF*NtoN2O*kgtoGg</f>
        <v>0</v>
      </c>
      <c r="P143" s="22">
        <f>SUM('Activity data'!P66:P81)*FracLEACHUD*MSLeachEF*NtoN2O*kgtoGg</f>
        <v>0</v>
      </c>
      <c r="Q143" s="22">
        <f>SUM('Activity data'!Q66:Q81)*FracLEACHUD*MSLeachEF*NtoN2O*kgtoGg</f>
        <v>0</v>
      </c>
      <c r="R143" s="22">
        <f>SUM('Activity data'!R66:R81)*FracLEACHUD*MSLeachEF*NtoN2O*kgtoGg</f>
        <v>0</v>
      </c>
      <c r="S143" s="22">
        <f>SUM('Activity data'!S66:S81)*FracLEACHUD*MSLeachEF*NtoN2O*kgtoGg</f>
        <v>0</v>
      </c>
      <c r="T143" s="22">
        <f>SUM('Activity data'!T66:T81)*FracLEACHUD*MSLeachEF*NtoN2O*kgtoGg</f>
        <v>0</v>
      </c>
      <c r="U143" s="22">
        <f>SUM('Activity data'!U66:U81)*FracLEACHUD*MSLeachEF*NtoN2O*kgtoGg</f>
        <v>0</v>
      </c>
      <c r="V143" s="22">
        <f>SUM('Activity data'!V66:V81)*FracLEACHUD*MSLeachEF*NtoN2O*kgtoGg</f>
        <v>0</v>
      </c>
      <c r="W143" s="22">
        <f>SUM('Activity data'!W66:W81)*FracLEACHUD*MSLeachEF*NtoN2O*kgtoGg</f>
        <v>0</v>
      </c>
      <c r="X143" s="22">
        <f>SUM('Activity data'!X66:X81)*FracLEACHUD*MSLeachEF*NtoN2O*kgtoGg</f>
        <v>0</v>
      </c>
      <c r="Y143" s="22">
        <f>SUM('Activity data'!Y66:Y81)*FracLEACHUD*MSLeachEF*NtoN2O*kgtoGg</f>
        <v>0</v>
      </c>
      <c r="Z143" s="22">
        <f>SUM('Activity data'!Z66:Z81)*FracLEACHUD*MSLeachEF*NtoN2O*kgtoGg</f>
        <v>0</v>
      </c>
      <c r="AA143" s="22">
        <f>SUM('Activity data'!AA66:AA81)*FracLEACHUD*MSLeachEF*NtoN2O*kgtoGg</f>
        <v>0</v>
      </c>
      <c r="AB143" s="22">
        <f>SUM('Activity data'!AB66:AB81)*FracLEACHUD*MSLeachEF*NtoN2O*kgtoGg</f>
        <v>0</v>
      </c>
      <c r="AC143" s="22">
        <f>SUM('Activity data'!AC66:AC81)*FracLEACHUD*MSLeachEF*NtoN2O*kgtoGg</f>
        <v>0</v>
      </c>
      <c r="AD143" s="22">
        <f>SUM('Activity data'!AD66:AD81)*FracLEACHUD*MSLeachEF*NtoN2O*kgtoGg</f>
        <v>0</v>
      </c>
      <c r="AE143" s="22">
        <f>SUM('Activity data'!AE66:AE81)*FracLEACHUD*MSLeachEF*NtoN2O*kgtoGg</f>
        <v>0</v>
      </c>
      <c r="AF143" s="22">
        <f>SUM('Activity data'!AF66:AF81)*FracLEACHUD*MSLeachEF*NtoN2O*kgtoGg</f>
        <v>0</v>
      </c>
      <c r="AG143" s="22">
        <f>SUM('Activity data'!AG66:AG81)*FracLEACHUD*MSLeachEF*NtoN2O*kgtoGg</f>
        <v>0</v>
      </c>
      <c r="AH143" s="22">
        <f>SUM('Activity data'!AH66:AH81)*FracLEACHUD*MSLeachEF*NtoN2O*kgtoGg</f>
        <v>0</v>
      </c>
      <c r="AI143" s="22">
        <f>SUM('Activity data'!AI66:AI81)*FracLEACHUD*MSLeachEF*NtoN2O*kgtoGg</f>
        <v>0</v>
      </c>
      <c r="AJ143" s="22">
        <f>SUM('Activity data'!AJ66:AJ81)*FracLEACHUD*MSLeachEF*NtoN2O*kgtoGg</f>
        <v>0</v>
      </c>
      <c r="AK143" s="22">
        <f>SUM('Activity data'!AK66:AK81)*FracLEACHUD*MSLeachEF*NtoN2O*kgtoGg</f>
        <v>0</v>
      </c>
      <c r="AL143" s="22">
        <f>SUM('Activity data'!AL66:AL81)*FracLEACHUD*MSLeachEF*NtoN2O*kgtoGg</f>
        <v>0</v>
      </c>
      <c r="AM143" s="22">
        <f>SUM('Activity data'!AM66:AM81)*FracLEACHUD*MSLeachEF*NtoN2O*kgtoGg</f>
        <v>0</v>
      </c>
      <c r="AN143" s="22">
        <f>SUM('Activity data'!AN66:AN81)*FracLEACHUD*MSLeachEF*NtoN2O*kgtoGg</f>
        <v>0</v>
      </c>
      <c r="AO143" s="22">
        <f>SUM('Activity data'!AO66:AO81)*FracLEACHUD*MSLeachEF*NtoN2O*kgtoGg</f>
        <v>0</v>
      </c>
      <c r="AP143" s="22">
        <f>SUM('Activity data'!AP66:AP81)*FracLEACHUD*MSLeachEF*NtoN2O*kgtoGg</f>
        <v>0</v>
      </c>
      <c r="AQ143" s="22">
        <f>SUM('Activity data'!AQ66:AQ81)*FracLEACHUD*MSLeachEF*NtoN2O*kgtoGg</f>
        <v>0</v>
      </c>
      <c r="AR143" s="22">
        <f>SUM('Activity data'!AR66:AR81)*FracLEACHUD*MSLeachEF*NtoN2O*kgtoGg</f>
        <v>0</v>
      </c>
      <c r="AS143" s="22">
        <f>SUM('Activity data'!AS66:AS81)*FracLEACHUD*MSLeachEF*NtoN2O*kgtoGg</f>
        <v>0</v>
      </c>
      <c r="AT143" s="22">
        <f>SUM('Activity data'!AT66:AT81)*FracLEACHUD*MSLeachEF*NtoN2O*kgtoGg</f>
        <v>0</v>
      </c>
      <c r="AU143" s="22">
        <f>SUM('Activity data'!AU66:AU81)*FracLEACHUD*MSLeachEF*NtoN2O*kgtoGg</f>
        <v>0</v>
      </c>
      <c r="AV143" s="22">
        <f>SUM('Activity data'!AV66:AV81)*FracLEACHUD*MSLeachEF*NtoN2O*kgtoGg</f>
        <v>0</v>
      </c>
      <c r="AW143" s="22">
        <f>SUM('Activity data'!AW66:AW81)*FracLEACHUD*MSLeachEF*NtoN2O*kgtoGg</f>
        <v>0</v>
      </c>
      <c r="AX143" s="22">
        <f>SUM('Activity data'!AX66:AX81)*FracLEACHUD*MSLeachEF*NtoN2O*kgtoGg</f>
        <v>0</v>
      </c>
      <c r="AY143" s="22">
        <f>SUM('Activity data'!AY66:AY81)*FracLEACHUD*MSLeachEF*NtoN2O*kgtoGg</f>
        <v>0</v>
      </c>
      <c r="AZ143" s="22">
        <f>SUM('Activity data'!AZ66:AZ81)*FracLEACHUD*MSLeachEF*NtoN2O*kgtoGg</f>
        <v>0</v>
      </c>
      <c r="BA143" s="22">
        <f>SUM('Activity data'!BA66:BA81)*FracLEACHUD*MSLeachEF*NtoN2O*kgtoGg</f>
        <v>0</v>
      </c>
      <c r="BB143" s="22">
        <f>SUM('Activity data'!BB66:BB81)*FracLEACHUD*MSLeachEF*NtoN2O*kgtoGg</f>
        <v>0</v>
      </c>
      <c r="BC143" s="22">
        <f>SUM('Activity data'!BC66:BC81)*FracLEACHUD*MSLeachEF*NtoN2O*kgtoGg</f>
        <v>0</v>
      </c>
      <c r="BD143" s="22">
        <f>SUM('Activity data'!BD66:BD81)*FracLEACHUD*MSLeachEF*NtoN2O*kgtoGg</f>
        <v>0</v>
      </c>
      <c r="BE143" s="22">
        <f>SUM('Activity data'!BE66:BE81)*FracLEACHUD*MSLeachEF*NtoN2O*kgtoGg</f>
        <v>0</v>
      </c>
      <c r="BF143" s="22">
        <f>SUM('Activity data'!BF66:BF81)*FracLEACHUD*MSLeachEF*NtoN2O*kgtoGg</f>
        <v>0</v>
      </c>
      <c r="BG143" s="22">
        <f>SUM('Activity data'!BG66:BG81)*FracLEACHUD*MSLeachEF*NtoN2O*kgtoGg</f>
        <v>0</v>
      </c>
      <c r="BH143" s="22">
        <f>SUM('Activity data'!BH66:BH81)*FracLEACHUD*MSLeachEF*NtoN2O*kgtoGg</f>
        <v>0</v>
      </c>
      <c r="BI143" s="22">
        <f>SUM('Activity data'!BI66:BI81)*FracLEACHUD*MSLeachEF*NtoN2O*kgtoGg</f>
        <v>0</v>
      </c>
      <c r="BJ143" s="22">
        <f>SUM('Activity data'!BJ66:BJ81)*FracLEACHUD*MSLeachEF*NtoN2O*kgtoGg</f>
        <v>0</v>
      </c>
      <c r="BK143" s="22">
        <f>SUM('Activity data'!BK66:BK81)*FracLEACHUD*MSLeachEF*NtoN2O*kgtoGg</f>
        <v>0</v>
      </c>
      <c r="BL143" s="22">
        <f>SUM('Activity data'!BL66:BL81)*FracLEACHUD*MSLeachEF*NtoN2O*kgtoGg</f>
        <v>0</v>
      </c>
      <c r="BM143" s="22">
        <f>SUM('Activity data'!BM66:BM81)*FracLEACHUD*MSLeachEF*NtoN2O*kgtoGg</f>
        <v>0</v>
      </c>
      <c r="BN143" s="22">
        <f>SUM('Activity data'!BN66:BN81)*FracLEACHUD*MSLeachEF*NtoN2O*kgtoGg</f>
        <v>0</v>
      </c>
      <c r="BO143" s="22">
        <f>SUM('Activity data'!BO66:BO81)*FracLEACHUD*MSLeachEF*NtoN2O*kgtoGg</f>
        <v>0</v>
      </c>
      <c r="BP143" s="22">
        <f>SUM('Activity data'!BP66:BP81)*FracLEACHUD*MSLeachEF*NtoN2O*kgtoGg</f>
        <v>0</v>
      </c>
    </row>
    <row r="144" spans="1:68" x14ac:dyDescent="0.25">
      <c r="A144" t="str">
        <f t="shared" si="52"/>
        <v>3C Aggregated and non-CO2 emissions on land</v>
      </c>
      <c r="B144" t="str">
        <f t="shared" si="53"/>
        <v>3C5 Indirect N2O from managed soils (N2O)</v>
      </c>
      <c r="C144" t="str">
        <f t="shared" si="54"/>
        <v>Leaching/runoff</v>
      </c>
      <c r="D144" t="s">
        <v>439</v>
      </c>
      <c r="E144" t="str">
        <f t="shared" si="46"/>
        <v>Leaching/runoff - crop residues</v>
      </c>
      <c r="F144" t="str">
        <f t="shared" si="47"/>
        <v>N2O</v>
      </c>
      <c r="G144" t="str">
        <f t="shared" si="48"/>
        <v>Gg N2O</v>
      </c>
      <c r="H144" s="22">
        <f>'Activity data'!H85*FracLEACH*MSLeachEF*NtoN2O*kgtoGg</f>
        <v>0.32825138330425746</v>
      </c>
      <c r="I144" s="22">
        <f>'Activity data'!I85*FracLEACH*MSLeachEF*NtoN2O*kgtoGg</f>
        <v>0.29258472088991805</v>
      </c>
      <c r="J144" s="22">
        <f>'Activity data'!J85*FracLEACH*MSLeachEF*NtoN2O*kgtoGg</f>
        <v>0.30466001341387333</v>
      </c>
      <c r="K144" s="22">
        <f>'Activity data'!K85*FracLEACH*MSLeachEF*NtoN2O*kgtoGg</f>
        <v>0.32719032978612411</v>
      </c>
      <c r="L144" s="22">
        <f>'Activity data'!L85*FracLEACH*MSLeachEF*NtoN2O*kgtoGg</f>
        <v>0.34506298505165967</v>
      </c>
      <c r="M144" s="22">
        <f>'Activity data'!M85*FracLEACH*MSLeachEF*NtoN2O*kgtoGg</f>
        <v>0.26835741701138188</v>
      </c>
      <c r="N144" s="22">
        <f>'Activity data'!N85*FracLEACH*MSLeachEF*NtoN2O*kgtoGg</f>
        <v>0.29559092734534437</v>
      </c>
      <c r="O144" s="22">
        <f>'Activity data'!O85*FracLEACH*MSLeachEF*NtoN2O*kgtoGg</f>
        <v>0.31084343591780184</v>
      </c>
      <c r="P144" s="22">
        <f>'Activity data'!P85*FracLEACH*MSLeachEF*NtoN2O*kgtoGg</f>
        <v>0.27086459563815568</v>
      </c>
      <c r="Q144" s="22">
        <f>'Activity data'!Q85*FracLEACH*MSLeachEF*NtoN2O*kgtoGg</f>
        <v>0.26878213404252554</v>
      </c>
      <c r="R144" s="22">
        <f>'Activity data'!R85*FracLEACH*MSLeachEF*NtoN2O*kgtoGg</f>
        <v>0.30850443704293706</v>
      </c>
      <c r="S144" s="22">
        <f>'Activity data'!S85*FracLEACH*MSLeachEF*NtoN2O*kgtoGg</f>
        <v>0.25198130516617884</v>
      </c>
      <c r="T144" s="22">
        <f>'Activity data'!T85*FracLEACH*MSLeachEF*NtoN2O*kgtoGg</f>
        <v>0.27482653444956295</v>
      </c>
      <c r="U144" s="22">
        <f>'Activity data'!U85*FracLEACH*MSLeachEF*NtoN2O*kgtoGg</f>
        <v>0.27118111335186618</v>
      </c>
      <c r="V144" s="22">
        <f>'Activity data'!V85*FracLEACH*MSLeachEF*NtoN2O*kgtoGg</f>
        <v>0.24249970337716806</v>
      </c>
      <c r="W144" s="22">
        <f>'Activity data'!W85*FracLEACH*MSLeachEF*NtoN2O*kgtoGg</f>
        <v>0.24631967811667024</v>
      </c>
      <c r="X144" s="22">
        <f>'Activity data'!X85*FracLEACH*MSLeachEF*NtoN2O*kgtoGg</f>
        <v>0.16562313484333735</v>
      </c>
      <c r="Y144" s="22">
        <f>'Activity data'!Y85*FracLEACH*MSLeachEF*NtoN2O*kgtoGg</f>
        <v>0.22452515502235468</v>
      </c>
      <c r="Z144" s="22">
        <f>'Activity data'!Z85*FracLEACH*MSLeachEF*NtoN2O*kgtoGg</f>
        <v>0.25642809937723432</v>
      </c>
      <c r="AA144" s="22">
        <f>'Activity data'!AA85*FracLEACH*MSLeachEF*NtoN2O*kgtoGg</f>
        <v>0.22783824491775231</v>
      </c>
      <c r="AB144" s="22">
        <f>'Activity data'!AB85*FracLEACH*MSLeachEF*NtoN2O*kgtoGg</f>
        <v>0.24876618225527067</v>
      </c>
      <c r="AC144" s="22">
        <f>'Activity data'!AC85*FracLEACH*MSLeachEF*NtoN2O*kgtoGg</f>
        <v>0.23034433519625197</v>
      </c>
      <c r="AD144" s="22">
        <f>'Activity data'!AD85*FracLEACH*MSLeachEF*NtoN2O*kgtoGg</f>
        <v>0.26686887524178371</v>
      </c>
      <c r="AE144" s="22">
        <f>'Activity data'!AE85*FracLEACH*MSLeachEF*NtoN2O*kgtoGg</f>
        <v>0.26809993703419849</v>
      </c>
      <c r="AF144" s="22">
        <f>'Activity data'!AF85*FracLEACH*MSLeachEF*NtoN2O*kgtoGg</f>
        <v>0.26899808841321982</v>
      </c>
      <c r="AG144" s="22">
        <f>'Activity data'!AG85*FracLEACH*MSLeachEF*NtoN2O*kgtoGg</f>
        <v>0.26968418538007655</v>
      </c>
      <c r="AH144" s="22">
        <f>'Activity data'!AH85*FracLEACH*MSLeachEF*NtoN2O*kgtoGg</f>
        <v>0.27015212568710328</v>
      </c>
      <c r="AI144" s="22">
        <f>'Activity data'!AI85*FracLEACH*MSLeachEF*NtoN2O*kgtoGg</f>
        <v>0.27044641011956111</v>
      </c>
      <c r="AJ144" s="22">
        <f>'Activity data'!AJ85*FracLEACH*MSLeachEF*NtoN2O*kgtoGg</f>
        <v>0.2708846826711962</v>
      </c>
      <c r="AK144" s="22">
        <f>'Activity data'!AK85*FracLEACH*MSLeachEF*NtoN2O*kgtoGg</f>
        <v>0.2712606133164035</v>
      </c>
      <c r="AL144" s="22">
        <f>'Activity data'!AL85*FracLEACH*MSLeachEF*NtoN2O*kgtoGg</f>
        <v>0.27157876288782401</v>
      </c>
      <c r="AM144" s="22">
        <f>'Activity data'!AM85*FracLEACH*MSLeachEF*NtoN2O*kgtoGg</f>
        <v>0.26877640159217875</v>
      </c>
      <c r="AN144" s="22">
        <f>'Activity data'!AN85*FracLEACH*MSLeachEF*NtoN2O*kgtoGg</f>
        <v>0.26958621701336599</v>
      </c>
      <c r="AO144" s="22">
        <f>'Activity data'!AO85*FracLEACH*MSLeachEF*NtoN2O*kgtoGg</f>
        <v>0.27035106266286973</v>
      </c>
      <c r="AP144" s="22">
        <f>'Activity data'!AP85*FracLEACH*MSLeachEF*NtoN2O*kgtoGg</f>
        <v>0.2711113300027056</v>
      </c>
      <c r="AQ144" s="22">
        <f>'Activity data'!AQ85*FracLEACH*MSLeachEF*NtoN2O*kgtoGg</f>
        <v>0.27183367603090297</v>
      </c>
      <c r="AR144" s="22">
        <f>'Activity data'!AR85*FracLEACH*MSLeachEF*NtoN2O*kgtoGg</f>
        <v>0.27257589127595028</v>
      </c>
      <c r="AS144" s="22">
        <f>'Activity data'!AS85*FracLEACH*MSLeachEF*NtoN2O*kgtoGg</f>
        <v>0.27344386487856803</v>
      </c>
      <c r="AT144" s="22">
        <f>'Activity data'!AT85*FracLEACH*MSLeachEF*NtoN2O*kgtoGg</f>
        <v>0.27428864222649391</v>
      </c>
      <c r="AU144" s="22">
        <f>'Activity data'!AU85*FracLEACH*MSLeachEF*NtoN2O*kgtoGg</f>
        <v>0.27515888777012176</v>
      </c>
      <c r="AV144" s="22">
        <f>'Activity data'!AV85*FracLEACH*MSLeachEF*NtoN2O*kgtoGg</f>
        <v>0.27604223304015163</v>
      </c>
      <c r="AW144" s="22">
        <f>'Activity data'!AW85*FracLEACH*MSLeachEF*NtoN2O*kgtoGg</f>
        <v>0.27694027483444555</v>
      </c>
      <c r="AX144" s="22">
        <f>'Activity data'!AX85*FracLEACH*MSLeachEF*NtoN2O*kgtoGg</f>
        <v>0.27799807481127559</v>
      </c>
      <c r="AY144" s="22">
        <f>'Activity data'!AY85*FracLEACH*MSLeachEF*NtoN2O*kgtoGg</f>
        <v>0.27898558430550091</v>
      </c>
      <c r="AZ144" s="22">
        <f>'Activity data'!AZ85*FracLEACH*MSLeachEF*NtoN2O*kgtoGg</f>
        <v>0.28005996580498393</v>
      </c>
      <c r="BA144" s="22">
        <f>'Activity data'!BA85*FracLEACH*MSLeachEF*NtoN2O*kgtoGg</f>
        <v>0.28118373038458172</v>
      </c>
      <c r="BB144" s="22">
        <f>'Activity data'!BB85*FracLEACH*MSLeachEF*NtoN2O*kgtoGg</f>
        <v>0.28235746653375526</v>
      </c>
      <c r="BC144" s="22">
        <f>'Activity data'!BC85*FracLEACH*MSLeachEF*NtoN2O*kgtoGg</f>
        <v>0.28353783526962839</v>
      </c>
      <c r="BD144" s="22">
        <f>'Activity data'!BD85*FracLEACH*MSLeachEF*NtoN2O*kgtoGg</f>
        <v>0.28473935034285491</v>
      </c>
      <c r="BE144" s="22">
        <f>'Activity data'!BE85*FracLEACH*MSLeachEF*NtoN2O*kgtoGg</f>
        <v>0.28593020239810024</v>
      </c>
      <c r="BF144" s="22">
        <f>'Activity data'!BF85*FracLEACH*MSLeachEF*NtoN2O*kgtoGg</f>
        <v>0.28714046581591574</v>
      </c>
      <c r="BG144" s="22">
        <f>'Activity data'!BG85*FracLEACH*MSLeachEF*NtoN2O*kgtoGg</f>
        <v>0.28839344760072066</v>
      </c>
      <c r="BH144" s="22">
        <f>'Activity data'!BH85*FracLEACH*MSLeachEF*NtoN2O*kgtoGg</f>
        <v>0.28966546416704936</v>
      </c>
      <c r="BI144" s="22">
        <f>'Activity data'!BI85*FracLEACH*MSLeachEF*NtoN2O*kgtoGg</f>
        <v>0.29095800886030843</v>
      </c>
      <c r="BJ144" s="22">
        <f>'Activity data'!BJ85*FracLEACH*MSLeachEF*NtoN2O*kgtoGg</f>
        <v>0.29226558161195654</v>
      </c>
      <c r="BK144" s="22">
        <f>'Activity data'!BK85*FracLEACH*MSLeachEF*NtoN2O*kgtoGg</f>
        <v>0.29359292790984198</v>
      </c>
      <c r="BL144" s="22">
        <f>'Activity data'!BL85*FracLEACH*MSLeachEF*NtoN2O*kgtoGg</f>
        <v>0.29496493235282029</v>
      </c>
      <c r="BM144" s="22">
        <f>'Activity data'!BM85*FracLEACH*MSLeachEF*NtoN2O*kgtoGg</f>
        <v>0.2963653427689501</v>
      </c>
      <c r="BN144" s="22">
        <f>'Activity data'!BN85*FracLEACH*MSLeachEF*NtoN2O*kgtoGg</f>
        <v>0.29779149614644068</v>
      </c>
      <c r="BO144" s="22">
        <f>'Activity data'!BO85*FracLEACH*MSLeachEF*NtoN2O*kgtoGg</f>
        <v>0.29919359311411275</v>
      </c>
      <c r="BP144" s="22">
        <f>'Activity data'!BP85*FracLEACH*MSLeachEF*NtoN2O*kgtoGg</f>
        <v>0.30062352919986601</v>
      </c>
    </row>
    <row r="145" spans="1:68" x14ac:dyDescent="0.25">
      <c r="A145" t="str">
        <f t="shared" si="52"/>
        <v>3C Aggregated and non-CO2 emissions on land</v>
      </c>
      <c r="B145" t="str">
        <f>'IPCC Categories'!B78</f>
        <v>3C5 Indirect N2O from managed soils (N2O)</v>
      </c>
      <c r="C145" t="str">
        <f t="shared" si="54"/>
        <v>Leaching/runoff</v>
      </c>
      <c r="D145" t="str">
        <f>" - FSOM - "&amp;'Activity data'!D87</f>
        <v xml:space="preserve"> - FSOM - Forest remaining forest land</v>
      </c>
      <c r="E145" t="str">
        <f t="shared" ref="E145" si="55">C145&amp;D145</f>
        <v>Leaching/runoff - FSOM - Forest remaining forest land</v>
      </c>
      <c r="F145" t="str">
        <f t="shared" si="47"/>
        <v>N2O</v>
      </c>
      <c r="G145" t="str">
        <f t="shared" si="48"/>
        <v>Gg N2O</v>
      </c>
      <c r="H145" s="22" t="str">
        <f>IFERROR(('Activity data'!H87*(1/Constants!$H$117))*ttokg*FracLEACH*MSLeachEF*NtoN2O*kgtoGg,"NO")</f>
        <v>NO</v>
      </c>
      <c r="I145" s="22" t="str">
        <f>IFERROR(('Activity data'!I87*(1/Constants!$H$117))*ttokg*FracLEACH*MSLeachEF*NtoN2O*kgtoGg,"NO")</f>
        <v>NO</v>
      </c>
      <c r="J145" s="22" t="str">
        <f>IFERROR(('Activity data'!J87*(1/Constants!$H$117))*ttokg*FracLEACH*MSLeachEF*NtoN2O*kgtoGg,"NO")</f>
        <v>NO</v>
      </c>
      <c r="K145" s="22" t="str">
        <f>IFERROR(('Activity data'!K87*(1/Constants!$H$117))*ttokg*FracLEACH*MSLeachEF*NtoN2O*kgtoGg,"NO")</f>
        <v>NO</v>
      </c>
      <c r="L145" s="22" t="str">
        <f>IFERROR(('Activity data'!L87*(1/Constants!$H$117))*ttokg*FracLEACH*MSLeachEF*NtoN2O*kgtoGg,"NO")</f>
        <v>NO</v>
      </c>
      <c r="M145" s="22" t="str">
        <f>IFERROR(('Activity data'!M87*(1/Constants!$H$117))*ttokg*FracLEACH*MSLeachEF*NtoN2O*kgtoGg,"NO")</f>
        <v>NO</v>
      </c>
      <c r="N145" s="22" t="str">
        <f>IFERROR(('Activity data'!N87*(1/Constants!$H$117))*ttokg*FracLEACH*MSLeachEF*NtoN2O*kgtoGg,"NO")</f>
        <v>NO</v>
      </c>
      <c r="O145" s="22" t="str">
        <f>IFERROR(('Activity data'!O87*(1/Constants!$H$117))*ttokg*FracLEACH*MSLeachEF*NtoN2O*kgtoGg,"NO")</f>
        <v>NO</v>
      </c>
      <c r="P145" s="22" t="str">
        <f>IFERROR(('Activity data'!P87*(1/Constants!$H$117))*ttokg*FracLEACH*MSLeachEF*NtoN2O*kgtoGg,"NO")</f>
        <v>NO</v>
      </c>
      <c r="Q145" s="22" t="str">
        <f>IFERROR(('Activity data'!Q87*(1/Constants!$H$117))*ttokg*FracLEACH*MSLeachEF*NtoN2O*kgtoGg,"NO")</f>
        <v>NO</v>
      </c>
      <c r="R145" s="22" t="str">
        <f>IFERROR(('Activity data'!R87*(1/Constants!$H$117))*ttokg*FracLEACH*MSLeachEF*NtoN2O*kgtoGg,"NO")</f>
        <v>NO</v>
      </c>
      <c r="S145" s="22" t="str">
        <f>IFERROR(('Activity data'!S87*(1/Constants!$H$117))*ttokg*FracLEACH*MSLeachEF*NtoN2O*kgtoGg,"NO")</f>
        <v>NO</v>
      </c>
      <c r="T145" s="22" t="str">
        <f>IFERROR(('Activity data'!T87*(1/Constants!$H$117))*ttokg*FracLEACH*MSLeachEF*NtoN2O*kgtoGg,"NO")</f>
        <v>NO</v>
      </c>
      <c r="U145" s="22" t="str">
        <f>IFERROR(('Activity data'!U87*(1/Constants!$H$117))*ttokg*FracLEACH*MSLeachEF*NtoN2O*kgtoGg,"NO")</f>
        <v>NO</v>
      </c>
      <c r="V145" s="22" t="str">
        <f>IFERROR(('Activity data'!V87*(1/Constants!$H$117))*ttokg*FracLEACH*MSLeachEF*NtoN2O*kgtoGg,"NO")</f>
        <v>NO</v>
      </c>
      <c r="W145" s="22" t="str">
        <f>IFERROR(('Activity data'!W87*(1/Constants!$H$117))*ttokg*FracLEACH*MSLeachEF*NtoN2O*kgtoGg,"NO")</f>
        <v>NO</v>
      </c>
      <c r="X145" s="22" t="str">
        <f>IFERROR(('Activity data'!X87*(1/Constants!$H$117))*ttokg*FracLEACH*MSLeachEF*NtoN2O*kgtoGg,"NO")</f>
        <v>NO</v>
      </c>
      <c r="Y145" s="22" t="str">
        <f>IFERROR(('Activity data'!Y87*(1/Constants!$H$117))*ttokg*FracLEACH*MSLeachEF*NtoN2O*kgtoGg,"NO")</f>
        <v>NO</v>
      </c>
      <c r="Z145" s="22" t="str">
        <f>IFERROR(('Activity data'!Z87*(1/Constants!$H$117))*ttokg*FracLEACH*MSLeachEF*NtoN2O*kgtoGg,"NO")</f>
        <v>NO</v>
      </c>
      <c r="AA145" s="22" t="str">
        <f>IFERROR(('Activity data'!AA87*(1/Constants!$H$117))*ttokg*FracLEACH*MSLeachEF*NtoN2O*kgtoGg,"NO")</f>
        <v>NO</v>
      </c>
      <c r="AB145" s="22" t="str">
        <f>IFERROR(('Activity data'!AB87*(1/Constants!$H$117))*ttokg*FracLEACH*MSLeachEF*NtoN2O*kgtoGg,"NO")</f>
        <v>NO</v>
      </c>
      <c r="AC145" s="22" t="str">
        <f>IFERROR(('Activity data'!AC87*(1/Constants!$H$117))*ttokg*FracLEACH*MSLeachEF*NtoN2O*kgtoGg,"NO")</f>
        <v>NO</v>
      </c>
      <c r="AD145" s="22" t="str">
        <f>IFERROR(('Activity data'!AD87*(1/Constants!$H$117))*ttokg*FracLEACH*MSLeachEF*NtoN2O*kgtoGg,"NO")</f>
        <v>NO</v>
      </c>
      <c r="AE145" s="22" t="str">
        <f>IFERROR(('Activity data'!AE87*(1/Constants!$H$117))*ttokg*FracLEACH*MSLeachEF*NtoN2O*kgtoGg,"NO")</f>
        <v>NO</v>
      </c>
      <c r="AF145" s="22" t="str">
        <f>IFERROR(('Activity data'!AF87*(1/Constants!$H$117))*ttokg*FracLEACH*MSLeachEF*NtoN2O*kgtoGg,"NO")</f>
        <v>NO</v>
      </c>
      <c r="AG145" s="22" t="str">
        <f>IFERROR(('Activity data'!AG87*(1/Constants!$H$117))*ttokg*FracLEACH*MSLeachEF*NtoN2O*kgtoGg,"NO")</f>
        <v>NO</v>
      </c>
      <c r="AH145" s="22" t="str">
        <f>IFERROR(('Activity data'!AH87*(1/Constants!$H$117))*ttokg*FracLEACH*MSLeachEF*NtoN2O*kgtoGg,"NO")</f>
        <v>NO</v>
      </c>
      <c r="AI145" s="22" t="str">
        <f>IFERROR(('Activity data'!AI87*(1/Constants!$H$117))*ttokg*FracLEACH*MSLeachEF*NtoN2O*kgtoGg,"NO")</f>
        <v>NO</v>
      </c>
      <c r="AJ145" s="22" t="str">
        <f>IFERROR(('Activity data'!AJ87*(1/Constants!$H$117))*ttokg*FracLEACH*MSLeachEF*NtoN2O*kgtoGg,"NO")</f>
        <v>NO</v>
      </c>
      <c r="AK145" s="22" t="str">
        <f>IFERROR(('Activity data'!AK87*(1/Constants!$H$117))*ttokg*FracLEACH*MSLeachEF*NtoN2O*kgtoGg,"NO")</f>
        <v>NO</v>
      </c>
      <c r="AL145" s="22" t="str">
        <f>IFERROR(('Activity data'!AL87*(1/Constants!$H$117))*ttokg*FracLEACH*MSLeachEF*NtoN2O*kgtoGg,"NO")</f>
        <v>NO</v>
      </c>
      <c r="AM145" s="22" t="str">
        <f>IFERROR(('Activity data'!AM87*(1/Constants!$H$117))*ttokg*FracLEACH*MSLeachEF*NtoN2O*kgtoGg,"NO")</f>
        <v>NO</v>
      </c>
      <c r="AN145" s="22" t="str">
        <f>IFERROR(('Activity data'!AN87*(1/Constants!$H$117))*ttokg*FracLEACH*MSLeachEF*NtoN2O*kgtoGg,"NO")</f>
        <v>NO</v>
      </c>
      <c r="AO145" s="22" t="str">
        <f>IFERROR(('Activity data'!AO87*(1/Constants!$H$117))*ttokg*FracLEACH*MSLeachEF*NtoN2O*kgtoGg,"NO")</f>
        <v>NO</v>
      </c>
      <c r="AP145" s="22" t="str">
        <f>IFERROR(('Activity data'!AP87*(1/Constants!$H$117))*ttokg*FracLEACH*MSLeachEF*NtoN2O*kgtoGg,"NO")</f>
        <v>NO</v>
      </c>
      <c r="AQ145" s="22" t="str">
        <f>IFERROR(('Activity data'!AQ87*(1/Constants!$H$117))*ttokg*FracLEACH*MSLeachEF*NtoN2O*kgtoGg,"NO")</f>
        <v>NO</v>
      </c>
      <c r="AR145" s="22" t="str">
        <f>IFERROR(('Activity data'!AR87*(1/Constants!$H$117))*ttokg*FracLEACH*MSLeachEF*NtoN2O*kgtoGg,"NO")</f>
        <v>NO</v>
      </c>
      <c r="AS145" s="22" t="str">
        <f>IFERROR(('Activity data'!AS87*(1/Constants!$H$117))*ttokg*FracLEACH*MSLeachEF*NtoN2O*kgtoGg,"NO")</f>
        <v>NO</v>
      </c>
      <c r="AT145" s="22" t="str">
        <f>IFERROR(('Activity data'!AT87*(1/Constants!$H$117))*ttokg*FracLEACH*MSLeachEF*NtoN2O*kgtoGg,"NO")</f>
        <v>NO</v>
      </c>
      <c r="AU145" s="22" t="str">
        <f>IFERROR(('Activity data'!AU87*(1/Constants!$H$117))*ttokg*FracLEACH*MSLeachEF*NtoN2O*kgtoGg,"NO")</f>
        <v>NO</v>
      </c>
      <c r="AV145" s="22" t="str">
        <f>IFERROR(('Activity data'!AV87*(1/Constants!$H$117))*ttokg*FracLEACH*MSLeachEF*NtoN2O*kgtoGg,"NO")</f>
        <v>NO</v>
      </c>
      <c r="AW145" s="22" t="str">
        <f>IFERROR(('Activity data'!AW87*(1/Constants!$H$117))*ttokg*FracLEACH*MSLeachEF*NtoN2O*kgtoGg,"NO")</f>
        <v>NO</v>
      </c>
      <c r="AX145" s="22" t="str">
        <f>IFERROR(('Activity data'!AX87*(1/Constants!$H$117))*ttokg*FracLEACH*MSLeachEF*NtoN2O*kgtoGg,"NO")</f>
        <v>NO</v>
      </c>
      <c r="AY145" s="22" t="str">
        <f>IFERROR(('Activity data'!AY87*(1/Constants!$H$117))*ttokg*FracLEACH*MSLeachEF*NtoN2O*kgtoGg,"NO")</f>
        <v>NO</v>
      </c>
      <c r="AZ145" s="22" t="str">
        <f>IFERROR(('Activity data'!AZ87*(1/Constants!$H$117))*ttokg*FracLEACH*MSLeachEF*NtoN2O*kgtoGg,"NO")</f>
        <v>NO</v>
      </c>
      <c r="BA145" s="22" t="str">
        <f>IFERROR(('Activity data'!BA87*(1/Constants!$H$117))*ttokg*FracLEACH*MSLeachEF*NtoN2O*kgtoGg,"NO")</f>
        <v>NO</v>
      </c>
      <c r="BB145" s="22" t="str">
        <f>IFERROR(('Activity data'!BB87*(1/Constants!$H$117))*ttokg*FracLEACH*MSLeachEF*NtoN2O*kgtoGg,"NO")</f>
        <v>NO</v>
      </c>
      <c r="BC145" s="22" t="str">
        <f>IFERROR(('Activity data'!BC87*(1/Constants!$H$117))*ttokg*FracLEACH*MSLeachEF*NtoN2O*kgtoGg,"NO")</f>
        <v>NO</v>
      </c>
      <c r="BD145" s="22" t="str">
        <f>IFERROR(('Activity data'!BD87*(1/Constants!$H$117))*ttokg*FracLEACH*MSLeachEF*NtoN2O*kgtoGg,"NO")</f>
        <v>NO</v>
      </c>
      <c r="BE145" s="22" t="str">
        <f>IFERROR(('Activity data'!BE87*(1/Constants!$H$117))*ttokg*FracLEACH*MSLeachEF*NtoN2O*kgtoGg,"NO")</f>
        <v>NO</v>
      </c>
      <c r="BF145" s="22" t="str">
        <f>IFERROR(('Activity data'!BF87*(1/Constants!$H$117))*ttokg*FracLEACH*MSLeachEF*NtoN2O*kgtoGg,"NO")</f>
        <v>NO</v>
      </c>
      <c r="BG145" s="22" t="str">
        <f>IFERROR(('Activity data'!BG87*(1/Constants!$H$117))*ttokg*FracLEACH*MSLeachEF*NtoN2O*kgtoGg,"NO")</f>
        <v>NO</v>
      </c>
      <c r="BH145" s="22" t="str">
        <f>IFERROR(('Activity data'!BH87*(1/Constants!$H$117))*ttokg*FracLEACH*MSLeachEF*NtoN2O*kgtoGg,"NO")</f>
        <v>NO</v>
      </c>
      <c r="BI145" s="22" t="str">
        <f>IFERROR(('Activity data'!BI87*(1/Constants!$H$117))*ttokg*FracLEACH*MSLeachEF*NtoN2O*kgtoGg,"NO")</f>
        <v>NO</v>
      </c>
      <c r="BJ145" s="22" t="str">
        <f>IFERROR(('Activity data'!BJ87*(1/Constants!$H$117))*ttokg*FracLEACH*MSLeachEF*NtoN2O*kgtoGg,"NO")</f>
        <v>NO</v>
      </c>
      <c r="BK145" s="22" t="str">
        <f>IFERROR(('Activity data'!BK87*(1/Constants!$H$117))*ttokg*FracLEACH*MSLeachEF*NtoN2O*kgtoGg,"NO")</f>
        <v>NO</v>
      </c>
      <c r="BL145" s="22" t="str">
        <f>IFERROR(('Activity data'!BL87*(1/Constants!$H$117))*ttokg*FracLEACH*MSLeachEF*NtoN2O*kgtoGg,"NO")</f>
        <v>NO</v>
      </c>
      <c r="BM145" s="22" t="str">
        <f>IFERROR(('Activity data'!BM87*(1/Constants!$H$117))*ttokg*FracLEACH*MSLeachEF*NtoN2O*kgtoGg,"NO")</f>
        <v>NO</v>
      </c>
      <c r="BN145" s="22" t="str">
        <f>IFERROR(('Activity data'!BN87*(1/Constants!$H$117))*ttokg*FracLEACH*MSLeachEF*NtoN2O*kgtoGg,"NO")</f>
        <v>NO</v>
      </c>
      <c r="BO145" s="22" t="str">
        <f>IFERROR(('Activity data'!BO87*(1/Constants!$H$117))*ttokg*FracLEACH*MSLeachEF*NtoN2O*kgtoGg,"NO")</f>
        <v>NO</v>
      </c>
      <c r="BP145" s="22" t="str">
        <f>IFERROR(('Activity data'!BP87*(1/Constants!$H$117))*ttokg*FracLEACH*MSLeachEF*NtoN2O*kgtoGg,"NO")</f>
        <v>NO</v>
      </c>
    </row>
    <row r="146" spans="1:68" x14ac:dyDescent="0.25">
      <c r="A146" t="str">
        <f>A145</f>
        <v>3C Aggregated and non-CO2 emissions on land</v>
      </c>
      <c r="B146" t="str">
        <f t="shared" ref="B146" si="56">B145</f>
        <v>3C5 Indirect N2O from managed soils (N2O)</v>
      </c>
      <c r="C146" t="str">
        <f t="shared" si="54"/>
        <v>Leaching/runoff</v>
      </c>
      <c r="D146" t="str">
        <f>" - FSOM - "&amp;'Activity data'!D88</f>
        <v xml:space="preserve"> - FSOM - Land converted to forest land</v>
      </c>
      <c r="E146" t="str">
        <f t="shared" ref="E146" si="57">C146&amp;D146</f>
        <v>Leaching/runoff - FSOM - Land converted to forest land</v>
      </c>
      <c r="F146" t="str">
        <f t="shared" si="47"/>
        <v>N2O</v>
      </c>
      <c r="G146" t="str">
        <f t="shared" si="48"/>
        <v>Gg N2O</v>
      </c>
      <c r="H146" s="22" t="str">
        <f>IFERROR(('Activity data'!H88*(1/Constants!$H$117))*ttokg*FracLEACH*MSLeachEF*NtoN2O*kgtoGg,"NO")</f>
        <v>NO</v>
      </c>
      <c r="I146" s="22" t="str">
        <f>IFERROR(('Activity data'!I88*(1/Constants!$H$117))*ttokg*FracLEACH*MSLeachEF*NtoN2O*kgtoGg,"NO")</f>
        <v>NO</v>
      </c>
      <c r="J146" s="22" t="str">
        <f>IFERROR(('Activity data'!J88*(1/Constants!$H$117))*ttokg*FracLEACH*MSLeachEF*NtoN2O*kgtoGg,"NO")</f>
        <v>NO</v>
      </c>
      <c r="K146" s="22" t="str">
        <f>IFERROR(('Activity data'!K88*(1/Constants!$H$117))*ttokg*FracLEACH*MSLeachEF*NtoN2O*kgtoGg,"NO")</f>
        <v>NO</v>
      </c>
      <c r="L146" s="22" t="str">
        <f>IFERROR(('Activity data'!L88*(1/Constants!$H$117))*ttokg*FracLEACH*MSLeachEF*NtoN2O*kgtoGg,"NO")</f>
        <v>NO</v>
      </c>
      <c r="M146" s="22" t="str">
        <f>IFERROR(('Activity data'!M88*(1/Constants!$H$117))*ttokg*FracLEACH*MSLeachEF*NtoN2O*kgtoGg,"NO")</f>
        <v>NO</v>
      </c>
      <c r="N146" s="22" t="str">
        <f>IFERROR(('Activity data'!N88*(1/Constants!$H$117))*ttokg*FracLEACH*MSLeachEF*NtoN2O*kgtoGg,"NO")</f>
        <v>NO</v>
      </c>
      <c r="O146" s="22" t="str">
        <f>IFERROR(('Activity data'!O88*(1/Constants!$H$117))*ttokg*FracLEACH*MSLeachEF*NtoN2O*kgtoGg,"NO")</f>
        <v>NO</v>
      </c>
      <c r="P146" s="22" t="str">
        <f>IFERROR(('Activity data'!P88*(1/Constants!$H$117))*ttokg*FracLEACH*MSLeachEF*NtoN2O*kgtoGg,"NO")</f>
        <v>NO</v>
      </c>
      <c r="Q146" s="22" t="str">
        <f>IFERROR(('Activity data'!Q88*(1/Constants!$H$117))*ttokg*FracLEACH*MSLeachEF*NtoN2O*kgtoGg,"NO")</f>
        <v>NO</v>
      </c>
      <c r="R146" s="22" t="str">
        <f>IFERROR(('Activity data'!R88*(1/Constants!$H$117))*ttokg*FracLEACH*MSLeachEF*NtoN2O*kgtoGg,"NO")</f>
        <v>NO</v>
      </c>
      <c r="S146" s="22" t="str">
        <f>IFERROR(('Activity data'!S88*(1/Constants!$H$117))*ttokg*FracLEACH*MSLeachEF*NtoN2O*kgtoGg,"NO")</f>
        <v>NO</v>
      </c>
      <c r="T146" s="22" t="str">
        <f>IFERROR(('Activity data'!T88*(1/Constants!$H$117))*ttokg*FracLEACH*MSLeachEF*NtoN2O*kgtoGg,"NO")</f>
        <v>NO</v>
      </c>
      <c r="U146" s="22" t="str">
        <f>IFERROR(('Activity data'!U88*(1/Constants!$H$117))*ttokg*FracLEACH*MSLeachEF*NtoN2O*kgtoGg,"NO")</f>
        <v>NO</v>
      </c>
      <c r="V146" s="22" t="str">
        <f>IFERROR(('Activity data'!V88*(1/Constants!$H$117))*ttokg*FracLEACH*MSLeachEF*NtoN2O*kgtoGg,"NO")</f>
        <v>NO</v>
      </c>
      <c r="W146" s="22" t="str">
        <f>IFERROR(('Activity data'!W88*(1/Constants!$H$117))*ttokg*FracLEACH*MSLeachEF*NtoN2O*kgtoGg,"NO")</f>
        <v>NO</v>
      </c>
      <c r="X146" s="22" t="str">
        <f>IFERROR(('Activity data'!X88*(1/Constants!$H$117))*ttokg*FracLEACH*MSLeachEF*NtoN2O*kgtoGg,"NO")</f>
        <v>NO</v>
      </c>
      <c r="Y146" s="22" t="str">
        <f>IFERROR(('Activity data'!Y88*(1/Constants!$H$117))*ttokg*FracLEACH*MSLeachEF*NtoN2O*kgtoGg,"NO")</f>
        <v>NO</v>
      </c>
      <c r="Z146" s="22" t="str">
        <f>IFERROR(('Activity data'!Z88*(1/Constants!$H$117))*ttokg*FracLEACH*MSLeachEF*NtoN2O*kgtoGg,"NO")</f>
        <v>NO</v>
      </c>
      <c r="AA146" s="22" t="str">
        <f>IFERROR(('Activity data'!AA88*(1/Constants!$H$117))*ttokg*FracLEACH*MSLeachEF*NtoN2O*kgtoGg,"NO")</f>
        <v>NO</v>
      </c>
      <c r="AB146" s="22" t="str">
        <f>IFERROR(('Activity data'!AB88*(1/Constants!$H$117))*ttokg*FracLEACH*MSLeachEF*NtoN2O*kgtoGg,"NO")</f>
        <v>NO</v>
      </c>
      <c r="AC146" s="22" t="str">
        <f>IFERROR(('Activity data'!AC88*(1/Constants!$H$117))*ttokg*FracLEACH*MSLeachEF*NtoN2O*kgtoGg,"NO")</f>
        <v>NO</v>
      </c>
      <c r="AD146" s="22" t="str">
        <f>IFERROR(('Activity data'!AD88*(1/Constants!$H$117))*ttokg*FracLEACH*MSLeachEF*NtoN2O*kgtoGg,"NO")</f>
        <v>NO</v>
      </c>
      <c r="AE146" s="22" t="str">
        <f>IFERROR(('Activity data'!AE88*(1/Constants!$H$117))*ttokg*FracLEACH*MSLeachEF*NtoN2O*kgtoGg,"NO")</f>
        <v>NO</v>
      </c>
      <c r="AF146" s="22" t="str">
        <f>IFERROR(('Activity data'!AF88*(1/Constants!$H$117))*ttokg*FracLEACH*MSLeachEF*NtoN2O*kgtoGg,"NO")</f>
        <v>NO</v>
      </c>
      <c r="AG146" s="22" t="str">
        <f>IFERROR(('Activity data'!AG88*(1/Constants!$H$117))*ttokg*FracLEACH*MSLeachEF*NtoN2O*kgtoGg,"NO")</f>
        <v>NO</v>
      </c>
      <c r="AH146" s="22" t="str">
        <f>IFERROR(('Activity data'!AH88*(1/Constants!$H$117))*ttokg*FracLEACH*MSLeachEF*NtoN2O*kgtoGg,"NO")</f>
        <v>NO</v>
      </c>
      <c r="AI146" s="22" t="str">
        <f>IFERROR(('Activity data'!AI88*(1/Constants!$H$117))*ttokg*FracLEACH*MSLeachEF*NtoN2O*kgtoGg,"NO")</f>
        <v>NO</v>
      </c>
      <c r="AJ146" s="22" t="str">
        <f>IFERROR(('Activity data'!AJ88*(1/Constants!$H$117))*ttokg*FracLEACH*MSLeachEF*NtoN2O*kgtoGg,"NO")</f>
        <v>NO</v>
      </c>
      <c r="AK146" s="22" t="str">
        <f>IFERROR(('Activity data'!AK88*(1/Constants!$H$117))*ttokg*FracLEACH*MSLeachEF*NtoN2O*kgtoGg,"NO")</f>
        <v>NO</v>
      </c>
      <c r="AL146" s="22" t="str">
        <f>IFERROR(('Activity data'!AL88*(1/Constants!$H$117))*ttokg*FracLEACH*MSLeachEF*NtoN2O*kgtoGg,"NO")</f>
        <v>NO</v>
      </c>
      <c r="AM146" s="22" t="str">
        <f>IFERROR(('Activity data'!AM88*(1/Constants!$H$117))*ttokg*FracLEACH*MSLeachEF*NtoN2O*kgtoGg,"NO")</f>
        <v>NO</v>
      </c>
      <c r="AN146" s="22" t="str">
        <f>IFERROR(('Activity data'!AN88*(1/Constants!$H$117))*ttokg*FracLEACH*MSLeachEF*NtoN2O*kgtoGg,"NO")</f>
        <v>NO</v>
      </c>
      <c r="AO146" s="22" t="str">
        <f>IFERROR(('Activity data'!AO88*(1/Constants!$H$117))*ttokg*FracLEACH*MSLeachEF*NtoN2O*kgtoGg,"NO")</f>
        <v>NO</v>
      </c>
      <c r="AP146" s="22" t="str">
        <f>IFERROR(('Activity data'!AP88*(1/Constants!$H$117))*ttokg*FracLEACH*MSLeachEF*NtoN2O*kgtoGg,"NO")</f>
        <v>NO</v>
      </c>
      <c r="AQ146" s="22" t="str">
        <f>IFERROR(('Activity data'!AQ88*(1/Constants!$H$117))*ttokg*FracLEACH*MSLeachEF*NtoN2O*kgtoGg,"NO")</f>
        <v>NO</v>
      </c>
      <c r="AR146" s="22" t="str">
        <f>IFERROR(('Activity data'!AR88*(1/Constants!$H$117))*ttokg*FracLEACH*MSLeachEF*NtoN2O*kgtoGg,"NO")</f>
        <v>NO</v>
      </c>
      <c r="AS146" s="22" t="str">
        <f>IFERROR(('Activity data'!AS88*(1/Constants!$H$117))*ttokg*FracLEACH*MSLeachEF*NtoN2O*kgtoGg,"NO")</f>
        <v>NO</v>
      </c>
      <c r="AT146" s="22" t="str">
        <f>IFERROR(('Activity data'!AT88*(1/Constants!$H$117))*ttokg*FracLEACH*MSLeachEF*NtoN2O*kgtoGg,"NO")</f>
        <v>NO</v>
      </c>
      <c r="AU146" s="22" t="str">
        <f>IFERROR(('Activity data'!AU88*(1/Constants!$H$117))*ttokg*FracLEACH*MSLeachEF*NtoN2O*kgtoGg,"NO")</f>
        <v>NO</v>
      </c>
      <c r="AV146" s="22" t="str">
        <f>IFERROR(('Activity data'!AV88*(1/Constants!$H$117))*ttokg*FracLEACH*MSLeachEF*NtoN2O*kgtoGg,"NO")</f>
        <v>NO</v>
      </c>
      <c r="AW146" s="22" t="str">
        <f>IFERROR(('Activity data'!AW88*(1/Constants!$H$117))*ttokg*FracLEACH*MSLeachEF*NtoN2O*kgtoGg,"NO")</f>
        <v>NO</v>
      </c>
      <c r="AX146" s="22" t="str">
        <f>IFERROR(('Activity data'!AX88*(1/Constants!$H$117))*ttokg*FracLEACH*MSLeachEF*NtoN2O*kgtoGg,"NO")</f>
        <v>NO</v>
      </c>
      <c r="AY146" s="22" t="str">
        <f>IFERROR(('Activity data'!AY88*(1/Constants!$H$117))*ttokg*FracLEACH*MSLeachEF*NtoN2O*kgtoGg,"NO")</f>
        <v>NO</v>
      </c>
      <c r="AZ146" s="22" t="str">
        <f>IFERROR(('Activity data'!AZ88*(1/Constants!$H$117))*ttokg*FracLEACH*MSLeachEF*NtoN2O*kgtoGg,"NO")</f>
        <v>NO</v>
      </c>
      <c r="BA146" s="22" t="str">
        <f>IFERROR(('Activity data'!BA88*(1/Constants!$H$117))*ttokg*FracLEACH*MSLeachEF*NtoN2O*kgtoGg,"NO")</f>
        <v>NO</v>
      </c>
      <c r="BB146" s="22" t="str">
        <f>IFERROR(('Activity data'!BB88*(1/Constants!$H$117))*ttokg*FracLEACH*MSLeachEF*NtoN2O*kgtoGg,"NO")</f>
        <v>NO</v>
      </c>
      <c r="BC146" s="22" t="str">
        <f>IFERROR(('Activity data'!BC88*(1/Constants!$H$117))*ttokg*FracLEACH*MSLeachEF*NtoN2O*kgtoGg,"NO")</f>
        <v>NO</v>
      </c>
      <c r="BD146" s="22" t="str">
        <f>IFERROR(('Activity data'!BD88*(1/Constants!$H$117))*ttokg*FracLEACH*MSLeachEF*NtoN2O*kgtoGg,"NO")</f>
        <v>NO</v>
      </c>
      <c r="BE146" s="22" t="str">
        <f>IFERROR(('Activity data'!BE88*(1/Constants!$H$117))*ttokg*FracLEACH*MSLeachEF*NtoN2O*kgtoGg,"NO")</f>
        <v>NO</v>
      </c>
      <c r="BF146" s="22" t="str">
        <f>IFERROR(('Activity data'!BF88*(1/Constants!$H$117))*ttokg*FracLEACH*MSLeachEF*NtoN2O*kgtoGg,"NO")</f>
        <v>NO</v>
      </c>
      <c r="BG146" s="22" t="str">
        <f>IFERROR(('Activity data'!BG88*(1/Constants!$H$117))*ttokg*FracLEACH*MSLeachEF*NtoN2O*kgtoGg,"NO")</f>
        <v>NO</v>
      </c>
      <c r="BH146" s="22" t="str">
        <f>IFERROR(('Activity data'!BH88*(1/Constants!$H$117))*ttokg*FracLEACH*MSLeachEF*NtoN2O*kgtoGg,"NO")</f>
        <v>NO</v>
      </c>
      <c r="BI146" s="22" t="str">
        <f>IFERROR(('Activity data'!BI88*(1/Constants!$H$117))*ttokg*FracLEACH*MSLeachEF*NtoN2O*kgtoGg,"NO")</f>
        <v>NO</v>
      </c>
      <c r="BJ146" s="22" t="str">
        <f>IFERROR(('Activity data'!BJ88*(1/Constants!$H$117))*ttokg*FracLEACH*MSLeachEF*NtoN2O*kgtoGg,"NO")</f>
        <v>NO</v>
      </c>
      <c r="BK146" s="22" t="str">
        <f>IFERROR(('Activity data'!BK88*(1/Constants!$H$117))*ttokg*FracLEACH*MSLeachEF*NtoN2O*kgtoGg,"NO")</f>
        <v>NO</v>
      </c>
      <c r="BL146" s="22" t="str">
        <f>IFERROR(('Activity data'!BL88*(1/Constants!$H$117))*ttokg*FracLEACH*MSLeachEF*NtoN2O*kgtoGg,"NO")</f>
        <v>NO</v>
      </c>
      <c r="BM146" s="22" t="str">
        <f>IFERROR(('Activity data'!BM88*(1/Constants!$H$117))*ttokg*FracLEACH*MSLeachEF*NtoN2O*kgtoGg,"NO")</f>
        <v>NO</v>
      </c>
      <c r="BN146" s="22" t="str">
        <f>IFERROR(('Activity data'!BN88*(1/Constants!$H$117))*ttokg*FracLEACH*MSLeachEF*NtoN2O*kgtoGg,"NO")</f>
        <v>NO</v>
      </c>
      <c r="BO146" s="22" t="str">
        <f>IFERROR(('Activity data'!BO88*(1/Constants!$H$117))*ttokg*FracLEACH*MSLeachEF*NtoN2O*kgtoGg,"NO")</f>
        <v>NO</v>
      </c>
      <c r="BP146" s="22" t="str">
        <f>IFERROR(('Activity data'!BP88*(1/Constants!$H$117))*ttokg*FracLEACH*MSLeachEF*NtoN2O*kgtoGg,"NO")</f>
        <v>NO</v>
      </c>
    </row>
    <row r="147" spans="1:68" x14ac:dyDescent="0.25">
      <c r="A147" t="str">
        <f t="shared" ref="A147:A188" si="58">A146</f>
        <v>3C Aggregated and non-CO2 emissions on land</v>
      </c>
      <c r="B147" t="str">
        <f t="shared" ref="B147:B156" si="59">B146</f>
        <v>3C5 Indirect N2O from managed soils (N2O)</v>
      </c>
      <c r="C147" t="str">
        <f t="shared" si="54"/>
        <v>Leaching/runoff</v>
      </c>
      <c r="D147" t="str">
        <f>" - FSOM - "&amp;'Activity data'!D89</f>
        <v xml:space="preserve"> - FSOM - Cropland remaining cropland</v>
      </c>
      <c r="E147" t="str">
        <f t="shared" ref="E147:E156" si="60">C147&amp;D147</f>
        <v>Leaching/runoff - FSOM - Cropland remaining cropland</v>
      </c>
      <c r="F147" t="str">
        <f t="shared" si="47"/>
        <v>N2O</v>
      </c>
      <c r="G147" t="str">
        <f t="shared" si="48"/>
        <v>Gg N2O</v>
      </c>
      <c r="H147" s="22" t="str">
        <f>IFERROR(('Activity data'!H89*(1/Constants!$H$117))*ttokg*FracLEACH*MSLeachEF*NtoN2O*kgtoGg,"NO")</f>
        <v>NO</v>
      </c>
      <c r="I147" s="22" t="str">
        <f>IFERROR(('Activity data'!I89*(1/Constants!$H$117))*ttokg*FracLEACH*MSLeachEF*NtoN2O*kgtoGg,"NO")</f>
        <v>NO</v>
      </c>
      <c r="J147" s="22" t="str">
        <f>IFERROR(('Activity data'!J89*(1/Constants!$H$117))*ttokg*FracLEACH*MSLeachEF*NtoN2O*kgtoGg,"NO")</f>
        <v>NO</v>
      </c>
      <c r="K147" s="22" t="str">
        <f>IFERROR(('Activity data'!K89*(1/Constants!$H$117))*ttokg*FracLEACH*MSLeachEF*NtoN2O*kgtoGg,"NO")</f>
        <v>NO</v>
      </c>
      <c r="L147" s="22" t="str">
        <f>IFERROR(('Activity data'!L89*(1/Constants!$H$117))*ttokg*FracLEACH*MSLeachEF*NtoN2O*kgtoGg,"NO")</f>
        <v>NO</v>
      </c>
      <c r="M147" s="22" t="str">
        <f>IFERROR(('Activity data'!M89*(1/Constants!$H$117))*ttokg*FracLEACH*MSLeachEF*NtoN2O*kgtoGg,"NO")</f>
        <v>NO</v>
      </c>
      <c r="N147" s="22" t="str">
        <f>IFERROR(('Activity data'!N89*(1/Constants!$H$117))*ttokg*FracLEACH*MSLeachEF*NtoN2O*kgtoGg,"NO")</f>
        <v>NO</v>
      </c>
      <c r="O147" s="22" t="str">
        <f>IFERROR(('Activity data'!O89*(1/Constants!$H$117))*ttokg*FracLEACH*MSLeachEF*NtoN2O*kgtoGg,"NO")</f>
        <v>NO</v>
      </c>
      <c r="P147" s="22" t="str">
        <f>IFERROR(('Activity data'!P89*(1/Constants!$H$117))*ttokg*FracLEACH*MSLeachEF*NtoN2O*kgtoGg,"NO")</f>
        <v>NO</v>
      </c>
      <c r="Q147" s="22" t="str">
        <f>IFERROR(('Activity data'!Q89*(1/Constants!$H$117))*ttokg*FracLEACH*MSLeachEF*NtoN2O*kgtoGg,"NO")</f>
        <v>NO</v>
      </c>
      <c r="R147" s="22" t="str">
        <f>IFERROR(('Activity data'!R89*(1/Constants!$H$117))*ttokg*FracLEACH*MSLeachEF*NtoN2O*kgtoGg,"NO")</f>
        <v>NO</v>
      </c>
      <c r="S147" s="22" t="str">
        <f>IFERROR(('Activity data'!S89*(1/Constants!$H$117))*ttokg*FracLEACH*MSLeachEF*NtoN2O*kgtoGg,"NO")</f>
        <v>NO</v>
      </c>
      <c r="T147" s="22" t="str">
        <f>IFERROR(('Activity data'!T89*(1/Constants!$H$117))*ttokg*FracLEACH*MSLeachEF*NtoN2O*kgtoGg,"NO")</f>
        <v>NO</v>
      </c>
      <c r="U147" s="22" t="str">
        <f>IFERROR(('Activity data'!U89*(1/Constants!$H$117))*ttokg*FracLEACH*MSLeachEF*NtoN2O*kgtoGg,"NO")</f>
        <v>NO</v>
      </c>
      <c r="V147" s="22" t="str">
        <f>IFERROR(('Activity data'!V89*(1/Constants!$H$117))*ttokg*FracLEACH*MSLeachEF*NtoN2O*kgtoGg,"NO")</f>
        <v>NO</v>
      </c>
      <c r="W147" s="22" t="str">
        <f>IFERROR(('Activity data'!W89*(1/Constants!$H$117))*ttokg*FracLEACH*MSLeachEF*NtoN2O*kgtoGg,"NO")</f>
        <v>NO</v>
      </c>
      <c r="X147" s="22" t="str">
        <f>IFERROR(('Activity data'!X89*(1/Constants!$H$117))*ttokg*FracLEACH*MSLeachEF*NtoN2O*kgtoGg,"NO")</f>
        <v>NO</v>
      </c>
      <c r="Y147" s="22" t="str">
        <f>IFERROR(('Activity data'!Y89*(1/Constants!$H$117))*ttokg*FracLEACH*MSLeachEF*NtoN2O*kgtoGg,"NO")</f>
        <v>NO</v>
      </c>
      <c r="Z147" s="22" t="str">
        <f>IFERROR(('Activity data'!Z89*(1/Constants!$H$117))*ttokg*FracLEACH*MSLeachEF*NtoN2O*kgtoGg,"NO")</f>
        <v>NO</v>
      </c>
      <c r="AA147" s="22" t="str">
        <f>IFERROR(('Activity data'!AA89*(1/Constants!$H$117))*ttokg*FracLEACH*MSLeachEF*NtoN2O*kgtoGg,"NO")</f>
        <v>NO</v>
      </c>
      <c r="AB147" s="22" t="str">
        <f>IFERROR(('Activity data'!AB89*(1/Constants!$H$117))*ttokg*FracLEACH*MSLeachEF*NtoN2O*kgtoGg,"NO")</f>
        <v>NO</v>
      </c>
      <c r="AC147" s="22" t="str">
        <f>IFERROR(('Activity data'!AC89*(1/Constants!$H$117))*ttokg*FracLEACH*MSLeachEF*NtoN2O*kgtoGg,"NO")</f>
        <v>NO</v>
      </c>
      <c r="AD147" s="22" t="str">
        <f>IFERROR(('Activity data'!AD89*(1/Constants!$H$117))*ttokg*FracLEACH*MSLeachEF*NtoN2O*kgtoGg,"NO")</f>
        <v>NO</v>
      </c>
      <c r="AE147" s="22" t="str">
        <f>IFERROR(('Activity data'!AE89*(1/Constants!$H$117))*ttokg*FracLEACH*MSLeachEF*NtoN2O*kgtoGg,"NO")</f>
        <v>NO</v>
      </c>
      <c r="AF147" s="22" t="str">
        <f>IFERROR(('Activity data'!AF89*(1/Constants!$H$117))*ttokg*FracLEACH*MSLeachEF*NtoN2O*kgtoGg,"NO")</f>
        <v>NO</v>
      </c>
      <c r="AG147" s="22" t="str">
        <f>IFERROR(('Activity data'!AG89*(1/Constants!$H$117))*ttokg*FracLEACH*MSLeachEF*NtoN2O*kgtoGg,"NO")</f>
        <v>NO</v>
      </c>
      <c r="AH147" s="22" t="str">
        <f>IFERROR(('Activity data'!AH89*(1/Constants!$H$117))*ttokg*FracLEACH*MSLeachEF*NtoN2O*kgtoGg,"NO")</f>
        <v>NO</v>
      </c>
      <c r="AI147" s="22" t="str">
        <f>IFERROR(('Activity data'!AI89*(1/Constants!$H$117))*ttokg*FracLEACH*MSLeachEF*NtoN2O*kgtoGg,"NO")</f>
        <v>NO</v>
      </c>
      <c r="AJ147" s="22" t="str">
        <f>IFERROR(('Activity data'!AJ89*(1/Constants!$H$117))*ttokg*FracLEACH*MSLeachEF*NtoN2O*kgtoGg,"NO")</f>
        <v>NO</v>
      </c>
      <c r="AK147" s="22" t="str">
        <f>IFERROR(('Activity data'!AK89*(1/Constants!$H$117))*ttokg*FracLEACH*MSLeachEF*NtoN2O*kgtoGg,"NO")</f>
        <v>NO</v>
      </c>
      <c r="AL147" s="22" t="str">
        <f>IFERROR(('Activity data'!AL89*(1/Constants!$H$117))*ttokg*FracLEACH*MSLeachEF*NtoN2O*kgtoGg,"NO")</f>
        <v>NO</v>
      </c>
      <c r="AM147" s="22" t="str">
        <f>IFERROR(('Activity data'!AM89*(1/Constants!$H$117))*ttokg*FracLEACH*MSLeachEF*NtoN2O*kgtoGg,"NO")</f>
        <v>NO</v>
      </c>
      <c r="AN147" s="22" t="str">
        <f>IFERROR(('Activity data'!AN89*(1/Constants!$H$117))*ttokg*FracLEACH*MSLeachEF*NtoN2O*kgtoGg,"NO")</f>
        <v>NO</v>
      </c>
      <c r="AO147" s="22" t="str">
        <f>IFERROR(('Activity data'!AO89*(1/Constants!$H$117))*ttokg*FracLEACH*MSLeachEF*NtoN2O*kgtoGg,"NO")</f>
        <v>NO</v>
      </c>
      <c r="AP147" s="22" t="str">
        <f>IFERROR(('Activity data'!AP89*(1/Constants!$H$117))*ttokg*FracLEACH*MSLeachEF*NtoN2O*kgtoGg,"NO")</f>
        <v>NO</v>
      </c>
      <c r="AQ147" s="22" t="str">
        <f>IFERROR(('Activity data'!AQ89*(1/Constants!$H$117))*ttokg*FracLEACH*MSLeachEF*NtoN2O*kgtoGg,"NO")</f>
        <v>NO</v>
      </c>
      <c r="AR147" s="22" t="str">
        <f>IFERROR(('Activity data'!AR89*(1/Constants!$H$117))*ttokg*FracLEACH*MSLeachEF*NtoN2O*kgtoGg,"NO")</f>
        <v>NO</v>
      </c>
      <c r="AS147" s="22" t="str">
        <f>IFERROR(('Activity data'!AS89*(1/Constants!$H$117))*ttokg*FracLEACH*MSLeachEF*NtoN2O*kgtoGg,"NO")</f>
        <v>NO</v>
      </c>
      <c r="AT147" s="22" t="str">
        <f>IFERROR(('Activity data'!AT89*(1/Constants!$H$117))*ttokg*FracLEACH*MSLeachEF*NtoN2O*kgtoGg,"NO")</f>
        <v>NO</v>
      </c>
      <c r="AU147" s="22" t="str">
        <f>IFERROR(('Activity data'!AU89*(1/Constants!$H$117))*ttokg*FracLEACH*MSLeachEF*NtoN2O*kgtoGg,"NO")</f>
        <v>NO</v>
      </c>
      <c r="AV147" s="22" t="str">
        <f>IFERROR(('Activity data'!AV89*(1/Constants!$H$117))*ttokg*FracLEACH*MSLeachEF*NtoN2O*kgtoGg,"NO")</f>
        <v>NO</v>
      </c>
      <c r="AW147" s="22" t="str">
        <f>IFERROR(('Activity data'!AW89*(1/Constants!$H$117))*ttokg*FracLEACH*MSLeachEF*NtoN2O*kgtoGg,"NO")</f>
        <v>NO</v>
      </c>
      <c r="AX147" s="22" t="str">
        <f>IFERROR(('Activity data'!AX89*(1/Constants!$H$117))*ttokg*FracLEACH*MSLeachEF*NtoN2O*kgtoGg,"NO")</f>
        <v>NO</v>
      </c>
      <c r="AY147" s="22" t="str">
        <f>IFERROR(('Activity data'!AY89*(1/Constants!$H$117))*ttokg*FracLEACH*MSLeachEF*NtoN2O*kgtoGg,"NO")</f>
        <v>NO</v>
      </c>
      <c r="AZ147" s="22" t="str">
        <f>IFERROR(('Activity data'!AZ89*(1/Constants!$H$117))*ttokg*FracLEACH*MSLeachEF*NtoN2O*kgtoGg,"NO")</f>
        <v>NO</v>
      </c>
      <c r="BA147" s="22" t="str">
        <f>IFERROR(('Activity data'!BA89*(1/Constants!$H$117))*ttokg*FracLEACH*MSLeachEF*NtoN2O*kgtoGg,"NO")</f>
        <v>NO</v>
      </c>
      <c r="BB147" s="22" t="str">
        <f>IFERROR(('Activity data'!BB89*(1/Constants!$H$117))*ttokg*FracLEACH*MSLeachEF*NtoN2O*kgtoGg,"NO")</f>
        <v>NO</v>
      </c>
      <c r="BC147" s="22" t="str">
        <f>IFERROR(('Activity data'!BC89*(1/Constants!$H$117))*ttokg*FracLEACH*MSLeachEF*NtoN2O*kgtoGg,"NO")</f>
        <v>NO</v>
      </c>
      <c r="BD147" s="22" t="str">
        <f>IFERROR(('Activity data'!BD89*(1/Constants!$H$117))*ttokg*FracLEACH*MSLeachEF*NtoN2O*kgtoGg,"NO")</f>
        <v>NO</v>
      </c>
      <c r="BE147" s="22" t="str">
        <f>IFERROR(('Activity data'!BE89*(1/Constants!$H$117))*ttokg*FracLEACH*MSLeachEF*NtoN2O*kgtoGg,"NO")</f>
        <v>NO</v>
      </c>
      <c r="BF147" s="22" t="str">
        <f>IFERROR(('Activity data'!BF89*(1/Constants!$H$117))*ttokg*FracLEACH*MSLeachEF*NtoN2O*kgtoGg,"NO")</f>
        <v>NO</v>
      </c>
      <c r="BG147" s="22" t="str">
        <f>IFERROR(('Activity data'!BG89*(1/Constants!$H$117))*ttokg*FracLEACH*MSLeachEF*NtoN2O*kgtoGg,"NO")</f>
        <v>NO</v>
      </c>
      <c r="BH147" s="22" t="str">
        <f>IFERROR(('Activity data'!BH89*(1/Constants!$H$117))*ttokg*FracLEACH*MSLeachEF*NtoN2O*kgtoGg,"NO")</f>
        <v>NO</v>
      </c>
      <c r="BI147" s="22" t="str">
        <f>IFERROR(('Activity data'!BI89*(1/Constants!$H$117))*ttokg*FracLEACH*MSLeachEF*NtoN2O*kgtoGg,"NO")</f>
        <v>NO</v>
      </c>
      <c r="BJ147" s="22" t="str">
        <f>IFERROR(('Activity data'!BJ89*(1/Constants!$H$117))*ttokg*FracLEACH*MSLeachEF*NtoN2O*kgtoGg,"NO")</f>
        <v>NO</v>
      </c>
      <c r="BK147" s="22" t="str">
        <f>IFERROR(('Activity data'!BK89*(1/Constants!$H$117))*ttokg*FracLEACH*MSLeachEF*NtoN2O*kgtoGg,"NO")</f>
        <v>NO</v>
      </c>
      <c r="BL147" s="22" t="str">
        <f>IFERROR(('Activity data'!BL89*(1/Constants!$H$117))*ttokg*FracLEACH*MSLeachEF*NtoN2O*kgtoGg,"NO")</f>
        <v>NO</v>
      </c>
      <c r="BM147" s="22" t="str">
        <f>IFERROR(('Activity data'!BM89*(1/Constants!$H$117))*ttokg*FracLEACH*MSLeachEF*NtoN2O*kgtoGg,"NO")</f>
        <v>NO</v>
      </c>
      <c r="BN147" s="22" t="str">
        <f>IFERROR(('Activity data'!BN89*(1/Constants!$H$117))*ttokg*FracLEACH*MSLeachEF*NtoN2O*kgtoGg,"NO")</f>
        <v>NO</v>
      </c>
      <c r="BO147" s="22" t="str">
        <f>IFERROR(('Activity data'!BO89*(1/Constants!$H$117))*ttokg*FracLEACH*MSLeachEF*NtoN2O*kgtoGg,"NO")</f>
        <v>NO</v>
      </c>
      <c r="BP147" s="22" t="str">
        <f>IFERROR(('Activity data'!BP89*(1/Constants!$H$117))*ttokg*FracLEACH*MSLeachEF*NtoN2O*kgtoGg,"NO")</f>
        <v>NO</v>
      </c>
    </row>
    <row r="148" spans="1:68" x14ac:dyDescent="0.25">
      <c r="A148" t="str">
        <f t="shared" si="58"/>
        <v>3C Aggregated and non-CO2 emissions on land</v>
      </c>
      <c r="B148" t="str">
        <f t="shared" si="59"/>
        <v>3C5 Indirect N2O from managed soils (N2O)</v>
      </c>
      <c r="C148" t="str">
        <f t="shared" si="54"/>
        <v>Leaching/runoff</v>
      </c>
      <c r="D148" t="str">
        <f>" - FSOM - "&amp;'Activity data'!D90</f>
        <v xml:space="preserve"> - FSOM - Land converted to cropland</v>
      </c>
      <c r="E148" t="str">
        <f t="shared" si="60"/>
        <v>Leaching/runoff - FSOM - Land converted to cropland</v>
      </c>
      <c r="F148" t="str">
        <f t="shared" si="47"/>
        <v>N2O</v>
      </c>
      <c r="G148" t="str">
        <f t="shared" si="48"/>
        <v>Gg N2O</v>
      </c>
      <c r="H148" s="22" t="str">
        <f>IFERROR(('Activity data'!H90*(1/Constants!$H$117))*ttokg*FracLEACH*MSLeachEF*NtoN2O*kgtoGg,"NO")</f>
        <v>NO</v>
      </c>
      <c r="I148" s="22">
        <f>IFERROR(('Activity data'!I90*(1/Constants!$H$117))*ttokg*FracLEACH*MSLeachEF*NtoN2O*kgtoGg,"NO")</f>
        <v>7.2988165488083543E-3</v>
      </c>
      <c r="J148" s="22">
        <f>IFERROR(('Activity data'!J90*(1/Constants!$H$117))*ttokg*FracLEACH*MSLeachEF*NtoN2O*kgtoGg,"NO")</f>
        <v>7.2988165488083543E-3</v>
      </c>
      <c r="K148" s="22">
        <f>IFERROR(('Activity data'!K90*(1/Constants!$H$117))*ttokg*FracLEACH*MSLeachEF*NtoN2O*kgtoGg,"NO")</f>
        <v>7.2988165488083543E-3</v>
      </c>
      <c r="L148" s="22">
        <f>IFERROR(('Activity data'!L90*(1/Constants!$H$117))*ttokg*FracLEACH*MSLeachEF*NtoN2O*kgtoGg,"NO")</f>
        <v>7.2988165488083543E-3</v>
      </c>
      <c r="M148" s="22">
        <f>IFERROR(('Activity data'!M90*(1/Constants!$H$117))*ttokg*FracLEACH*MSLeachEF*NtoN2O*kgtoGg,"NO")</f>
        <v>7.2988165488083543E-3</v>
      </c>
      <c r="N148" s="22">
        <f>IFERROR(('Activity data'!N90*(1/Constants!$H$117))*ttokg*FracLEACH*MSLeachEF*NtoN2O*kgtoGg,"NO")</f>
        <v>7.2988165488083543E-3</v>
      </c>
      <c r="O148" s="22">
        <f>IFERROR(('Activity data'!O90*(1/Constants!$H$117))*ttokg*FracLEACH*MSLeachEF*NtoN2O*kgtoGg,"NO")</f>
        <v>7.2988165488083543E-3</v>
      </c>
      <c r="P148" s="22">
        <f>IFERROR(('Activity data'!P90*(1/Constants!$H$117))*ttokg*FracLEACH*MSLeachEF*NtoN2O*kgtoGg,"NO")</f>
        <v>7.2988165488083543E-3</v>
      </c>
      <c r="Q148" s="22">
        <f>IFERROR(('Activity data'!Q90*(1/Constants!$H$117))*ttokg*FracLEACH*MSLeachEF*NtoN2O*kgtoGg,"NO")</f>
        <v>7.2988165488083543E-3</v>
      </c>
      <c r="R148" s="22">
        <f>IFERROR(('Activity data'!R90*(1/Constants!$H$117))*ttokg*FracLEACH*MSLeachEF*NtoN2O*kgtoGg,"NO")</f>
        <v>7.2988165488083543E-3</v>
      </c>
      <c r="S148" s="22">
        <f>IFERROR(('Activity data'!S90*(1/Constants!$H$117))*ttokg*FracLEACH*MSLeachEF*NtoN2O*kgtoGg,"NO")</f>
        <v>7.2988165488083543E-3</v>
      </c>
      <c r="T148" s="22">
        <f>IFERROR(('Activity data'!T90*(1/Constants!$H$117))*ttokg*FracLEACH*MSLeachEF*NtoN2O*kgtoGg,"NO")</f>
        <v>7.2988165488083543E-3</v>
      </c>
      <c r="U148" s="22">
        <f>IFERROR(('Activity data'!U90*(1/Constants!$H$117))*ttokg*FracLEACH*MSLeachEF*NtoN2O*kgtoGg,"NO")</f>
        <v>7.2988165488083543E-3</v>
      </c>
      <c r="V148" s="22">
        <f>IFERROR(('Activity data'!V90*(1/Constants!$H$117))*ttokg*FracLEACH*MSLeachEF*NtoN2O*kgtoGg,"NO")</f>
        <v>7.2988165488083543E-3</v>
      </c>
      <c r="W148" s="22">
        <f>IFERROR(('Activity data'!W90*(1/Constants!$H$117))*ttokg*FracLEACH*MSLeachEF*NtoN2O*kgtoGg,"NO")</f>
        <v>7.2988165488083543E-3</v>
      </c>
      <c r="X148" s="22">
        <f>IFERROR(('Activity data'!X90*(1/Constants!$H$117))*ttokg*FracLEACH*MSLeachEF*NtoN2O*kgtoGg,"NO")</f>
        <v>7.2988165488083543E-3</v>
      </c>
      <c r="Y148" s="22">
        <f>IFERROR(('Activity data'!Y90*(1/Constants!$H$117))*ttokg*FracLEACH*MSLeachEF*NtoN2O*kgtoGg,"NO")</f>
        <v>7.2988165488083543E-3</v>
      </c>
      <c r="Z148" s="22">
        <f>IFERROR(('Activity data'!Z90*(1/Constants!$H$117))*ttokg*FracLEACH*MSLeachEF*NtoN2O*kgtoGg,"NO")</f>
        <v>7.2988165488083543E-3</v>
      </c>
      <c r="AA148" s="22">
        <f>IFERROR(('Activity data'!AA90*(1/Constants!$H$117))*ttokg*FracLEACH*MSLeachEF*NtoN2O*kgtoGg,"NO")</f>
        <v>7.2988165488083543E-3</v>
      </c>
      <c r="AB148" s="22">
        <f>IFERROR(('Activity data'!AB90*(1/Constants!$H$117))*ttokg*FracLEACH*MSLeachEF*NtoN2O*kgtoGg,"NO")</f>
        <v>7.2988165488083543E-3</v>
      </c>
      <c r="AC148" s="22">
        <f>IFERROR(('Activity data'!AC90*(1/Constants!$H$117))*ttokg*FracLEACH*MSLeachEF*NtoN2O*kgtoGg,"NO")</f>
        <v>7.2988165488083543E-3</v>
      </c>
      <c r="AD148" s="22">
        <f>IFERROR(('Activity data'!AD90*(1/Constants!$H$117))*ttokg*FracLEACH*MSLeachEF*NtoN2O*kgtoGg,"NO")</f>
        <v>1.1991929253929627E-2</v>
      </c>
      <c r="AE148" s="22">
        <f>IFERROR(('Activity data'!AE90*(1/Constants!$H$117))*ttokg*FracLEACH*MSLeachEF*NtoN2O*kgtoGg,"NO")</f>
        <v>1.2031751936678766E-2</v>
      </c>
      <c r="AF148" s="22">
        <f>IFERROR(('Activity data'!AF90*(1/Constants!$H$117))*ttokg*FracLEACH*MSLeachEF*NtoN2O*kgtoGg,"NO")</f>
        <v>1.2071574619427896E-2</v>
      </c>
      <c r="AG148" s="22">
        <f>IFERROR(('Activity data'!AG90*(1/Constants!$H$117))*ttokg*FracLEACH*MSLeachEF*NtoN2O*kgtoGg,"NO")</f>
        <v>1.2111397302177029E-2</v>
      </c>
      <c r="AH148" s="22">
        <f>IFERROR(('Activity data'!AH90*(1/Constants!$H$117))*ttokg*FracLEACH*MSLeachEF*NtoN2O*kgtoGg,"NO")</f>
        <v>1.2151219984926168E-2</v>
      </c>
      <c r="AI148" s="22">
        <f>IFERROR(('Activity data'!AI90*(1/Constants!$H$117))*ttokg*FracLEACH*MSLeachEF*NtoN2O*kgtoGg,"NO")</f>
        <v>1.2191042667675303E-2</v>
      </c>
      <c r="AJ148" s="22">
        <f>IFERROR(('Activity data'!AJ90*(1/Constants!$H$117))*ttokg*FracLEACH*MSLeachEF*NtoN2O*kgtoGg,"NO")</f>
        <v>1.2230865350424435E-2</v>
      </c>
      <c r="AK148" s="22">
        <f>IFERROR(('Activity data'!AK90*(1/Constants!$H$117))*ttokg*FracLEACH*MSLeachEF*NtoN2O*kgtoGg,"NO")</f>
        <v>1.227068803317357E-2</v>
      </c>
      <c r="AL148" s="22">
        <f>IFERROR(('Activity data'!AL90*(1/Constants!$H$117))*ttokg*FracLEACH*MSLeachEF*NtoN2O*kgtoGg,"NO")</f>
        <v>1.231051071592271E-2</v>
      </c>
      <c r="AM148" s="22">
        <f>IFERROR(('Activity data'!AM90*(1/Constants!$H$117))*ttokg*FracLEACH*MSLeachEF*NtoN2O*kgtoGg,"NO")</f>
        <v>1.2350333398671842E-2</v>
      </c>
      <c r="AN148" s="22">
        <f>IFERROR(('Activity data'!AN90*(1/Constants!$H$117))*ttokg*FracLEACH*MSLeachEF*NtoN2O*kgtoGg,"NO")</f>
        <v>1.2390156081420979E-2</v>
      </c>
      <c r="AO148" s="22">
        <f>IFERROR(('Activity data'!AO90*(1/Constants!$H$117))*ttokg*FracLEACH*MSLeachEF*NtoN2O*kgtoGg,"NO")</f>
        <v>1.2429978764170116E-2</v>
      </c>
      <c r="AP148" s="22">
        <f>IFERROR(('Activity data'!AP90*(1/Constants!$H$117))*ttokg*FracLEACH*MSLeachEF*NtoN2O*kgtoGg,"NO")</f>
        <v>1.2469801446919251E-2</v>
      </c>
      <c r="AQ148" s="22">
        <f>IFERROR(('Activity data'!AQ90*(1/Constants!$H$117))*ttokg*FracLEACH*MSLeachEF*NtoN2O*kgtoGg,"NO")</f>
        <v>1.2509624129668377E-2</v>
      </c>
      <c r="AR148" s="22">
        <f>IFERROR(('Activity data'!AR90*(1/Constants!$H$117))*ttokg*FracLEACH*MSLeachEF*NtoN2O*kgtoGg,"NO")</f>
        <v>1.2549446812417521E-2</v>
      </c>
      <c r="AS148" s="22">
        <f>IFERROR(('Activity data'!AS90*(1/Constants!$H$117))*ttokg*FracLEACH*MSLeachEF*NtoN2O*kgtoGg,"NO")</f>
        <v>1.2589269495166658E-2</v>
      </c>
      <c r="AT148" s="22">
        <f>IFERROR(('Activity data'!AT90*(1/Constants!$H$117))*ttokg*FracLEACH*MSLeachEF*NtoN2O*kgtoGg,"NO")</f>
        <v>1.2629092177915786E-2</v>
      </c>
      <c r="AU148" s="22">
        <f>IFERROR(('Activity data'!AU90*(1/Constants!$H$117))*ttokg*FracLEACH*MSLeachEF*NtoN2O*kgtoGg,"NO")</f>
        <v>1.2668914860664923E-2</v>
      </c>
      <c r="AV148" s="22">
        <f>IFERROR(('Activity data'!AV90*(1/Constants!$H$117))*ttokg*FracLEACH*MSLeachEF*NtoN2O*kgtoGg,"NO")</f>
        <v>1.270873754341406E-2</v>
      </c>
      <c r="AW148" s="22">
        <f>IFERROR(('Activity data'!AW90*(1/Constants!$H$117))*ttokg*FracLEACH*MSLeachEF*NtoN2O*kgtoGg,"NO")</f>
        <v>1.2748560226163197E-2</v>
      </c>
      <c r="AX148" s="22">
        <f>IFERROR(('Activity data'!AX90*(1/Constants!$H$117))*ttokg*FracLEACH*MSLeachEF*NtoN2O*kgtoGg,"NO")</f>
        <v>1.2788382908912327E-2</v>
      </c>
      <c r="AY148" s="22">
        <f>IFERROR(('Activity data'!AY90*(1/Constants!$H$117))*ttokg*FracLEACH*MSLeachEF*NtoN2O*kgtoGg,"NO")</f>
        <v>1.2828205591661465E-2</v>
      </c>
      <c r="AZ148" s="22">
        <f>IFERROR(('Activity data'!AZ90*(1/Constants!$H$117))*ttokg*FracLEACH*MSLeachEF*NtoN2O*kgtoGg,"NO")</f>
        <v>1.28680282744106E-2</v>
      </c>
      <c r="BA148" s="22">
        <f>IFERROR(('Activity data'!BA90*(1/Constants!$H$117))*ttokg*FracLEACH*MSLeachEF*NtoN2O*kgtoGg,"NO")</f>
        <v>1.2907850957159728E-2</v>
      </c>
      <c r="BB148" s="22">
        <f>IFERROR(('Activity data'!BB90*(1/Constants!$H$117))*ttokg*FracLEACH*MSLeachEF*NtoN2O*kgtoGg,"NO")</f>
        <v>1.2947673639908869E-2</v>
      </c>
      <c r="BC148" s="22">
        <f>IFERROR(('Activity data'!BC90*(1/Constants!$H$117))*ttokg*FracLEACH*MSLeachEF*NtoN2O*kgtoGg,"NO")</f>
        <v>1.2987496322658002E-2</v>
      </c>
      <c r="BD148" s="22">
        <f>IFERROR(('Activity data'!BD90*(1/Constants!$H$117))*ttokg*FracLEACH*MSLeachEF*NtoN2O*kgtoGg,"NO")</f>
        <v>1.3027319005407142E-2</v>
      </c>
      <c r="BE148" s="22">
        <f>IFERROR(('Activity data'!BE90*(1/Constants!$H$117))*ttokg*FracLEACH*MSLeachEF*NtoN2O*kgtoGg,"NO")</f>
        <v>1.3067141688156276E-2</v>
      </c>
      <c r="BF148" s="22">
        <f>IFERROR(('Activity data'!BF90*(1/Constants!$H$117))*ttokg*FracLEACH*MSLeachEF*NtoN2O*kgtoGg,"NO")</f>
        <v>1.3106964370905413E-2</v>
      </c>
      <c r="BG148" s="22">
        <f>IFERROR(('Activity data'!BG90*(1/Constants!$H$117))*ttokg*FracLEACH*MSLeachEF*NtoN2O*kgtoGg,"NO")</f>
        <v>1.3146787053654546E-2</v>
      </c>
      <c r="BH148" s="22">
        <f>IFERROR(('Activity data'!BH90*(1/Constants!$H$117))*ttokg*FracLEACH*MSLeachEF*NtoN2O*kgtoGg,"NO")</f>
        <v>1.3186609736403676E-2</v>
      </c>
      <c r="BI148" s="22">
        <f>IFERROR(('Activity data'!BI90*(1/Constants!$H$117))*ttokg*FracLEACH*MSLeachEF*NtoN2O*kgtoGg,"NO")</f>
        <v>1.3226432419152811E-2</v>
      </c>
      <c r="BJ148" s="22">
        <f>IFERROR(('Activity data'!BJ90*(1/Constants!$H$117))*ttokg*FracLEACH*MSLeachEF*NtoN2O*kgtoGg,"NO")</f>
        <v>1.3266255101901948E-2</v>
      </c>
      <c r="BK148" s="22">
        <f>IFERROR(('Activity data'!BK90*(1/Constants!$H$117))*ttokg*FracLEACH*MSLeachEF*NtoN2O*kgtoGg,"NO")</f>
        <v>1.330607778465109E-2</v>
      </c>
      <c r="BL148" s="22">
        <f>IFERROR(('Activity data'!BL90*(1/Constants!$H$117))*ttokg*FracLEACH*MSLeachEF*NtoN2O*kgtoGg,"NO")</f>
        <v>1.334590046740022E-2</v>
      </c>
      <c r="BM148" s="22">
        <f>IFERROR(('Activity data'!BM90*(1/Constants!$H$117))*ttokg*FracLEACH*MSLeachEF*NtoN2O*kgtoGg,"NO")</f>
        <v>1.3385723150149357E-2</v>
      </c>
      <c r="BN148" s="22">
        <f>IFERROR(('Activity data'!BN90*(1/Constants!$H$117))*ttokg*FracLEACH*MSLeachEF*NtoN2O*kgtoGg,"NO")</f>
        <v>1.342554583289849E-2</v>
      </c>
      <c r="BO148" s="22">
        <f>IFERROR(('Activity data'!BO90*(1/Constants!$H$117))*ttokg*FracLEACH*MSLeachEF*NtoN2O*kgtoGg,"NO")</f>
        <v>1.3465368515647631E-2</v>
      </c>
      <c r="BP148" s="22">
        <f>IFERROR(('Activity data'!BP90*(1/Constants!$H$117))*ttokg*FracLEACH*MSLeachEF*NtoN2O*kgtoGg,"NO")</f>
        <v>1.3505191198396767E-2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data'!D91</f>
        <v xml:space="preserve"> - FSOM - Grassland remaining grassland</v>
      </c>
      <c r="E149" t="str">
        <f t="shared" si="60"/>
        <v>Leaching/runoff - FSOM - Grassland remaining grassland</v>
      </c>
      <c r="F149" t="str">
        <f t="shared" si="47"/>
        <v>N2O</v>
      </c>
      <c r="G149" t="str">
        <f t="shared" si="48"/>
        <v>Gg N2O</v>
      </c>
      <c r="H149" s="22" t="str">
        <f>IFERROR(('Activity data'!H91*(1/Constants!$H$117))*ttokg*FracLEACH*MSLeachEF*NtoN2O*kgtoGg,"NO")</f>
        <v>NO</v>
      </c>
      <c r="I149" s="22">
        <f>IFERROR(('Activity data'!I91*(1/Constants!$H$117))*ttokg*FracLEACH*MSLeachEF*NtoN2O*kgtoGg,"NO")</f>
        <v>1.737211725152201E-4</v>
      </c>
      <c r="J149" s="22">
        <f>IFERROR(('Activity data'!J91*(1/Constants!$H$117))*ttokg*FracLEACH*MSLeachEF*NtoN2O*kgtoGg,"NO")</f>
        <v>1.737211725152201E-4</v>
      </c>
      <c r="K149" s="22">
        <f>IFERROR(('Activity data'!K91*(1/Constants!$H$117))*ttokg*FracLEACH*MSLeachEF*NtoN2O*kgtoGg,"NO")</f>
        <v>1.737211725152201E-4</v>
      </c>
      <c r="L149" s="22">
        <f>IFERROR(('Activity data'!L91*(1/Constants!$H$117))*ttokg*FracLEACH*MSLeachEF*NtoN2O*kgtoGg,"NO")</f>
        <v>1.737211725152201E-4</v>
      </c>
      <c r="M149" s="22">
        <f>IFERROR(('Activity data'!M91*(1/Constants!$H$117))*ttokg*FracLEACH*MSLeachEF*NtoN2O*kgtoGg,"NO")</f>
        <v>1.737211725152201E-4</v>
      </c>
      <c r="N149" s="22">
        <f>IFERROR(('Activity data'!N91*(1/Constants!$H$117))*ttokg*FracLEACH*MSLeachEF*NtoN2O*kgtoGg,"NO")</f>
        <v>1.737211725152201E-4</v>
      </c>
      <c r="O149" s="22">
        <f>IFERROR(('Activity data'!O91*(1/Constants!$H$117))*ttokg*FracLEACH*MSLeachEF*NtoN2O*kgtoGg,"NO")</f>
        <v>1.737211725152201E-4</v>
      </c>
      <c r="P149" s="22">
        <f>IFERROR(('Activity data'!P91*(1/Constants!$H$117))*ttokg*FracLEACH*MSLeachEF*NtoN2O*kgtoGg,"NO")</f>
        <v>1.737211725152201E-4</v>
      </c>
      <c r="Q149" s="22">
        <f>IFERROR(('Activity data'!Q91*(1/Constants!$H$117))*ttokg*FracLEACH*MSLeachEF*NtoN2O*kgtoGg,"NO")</f>
        <v>1.737211725152201E-4</v>
      </c>
      <c r="R149" s="22">
        <f>IFERROR(('Activity data'!R91*(1/Constants!$H$117))*ttokg*FracLEACH*MSLeachEF*NtoN2O*kgtoGg,"NO")</f>
        <v>1.737211725152201E-4</v>
      </c>
      <c r="S149" s="22">
        <f>IFERROR(('Activity data'!S91*(1/Constants!$H$117))*ttokg*FracLEACH*MSLeachEF*NtoN2O*kgtoGg,"NO")</f>
        <v>1.737211725152201E-4</v>
      </c>
      <c r="T149" s="22">
        <f>IFERROR(('Activity data'!T91*(1/Constants!$H$117))*ttokg*FracLEACH*MSLeachEF*NtoN2O*kgtoGg,"NO")</f>
        <v>1.737211725152201E-4</v>
      </c>
      <c r="U149" s="22">
        <f>IFERROR(('Activity data'!U91*(1/Constants!$H$117))*ttokg*FracLEACH*MSLeachEF*NtoN2O*kgtoGg,"NO")</f>
        <v>1.737211725152201E-4</v>
      </c>
      <c r="V149" s="22">
        <f>IFERROR(('Activity data'!V91*(1/Constants!$H$117))*ttokg*FracLEACH*MSLeachEF*NtoN2O*kgtoGg,"NO")</f>
        <v>1.737211725152201E-4</v>
      </c>
      <c r="W149" s="22">
        <f>IFERROR(('Activity data'!W91*(1/Constants!$H$117))*ttokg*FracLEACH*MSLeachEF*NtoN2O*kgtoGg,"NO")</f>
        <v>1.737211725152201E-4</v>
      </c>
      <c r="X149" s="22">
        <f>IFERROR(('Activity data'!X91*(1/Constants!$H$117))*ttokg*FracLEACH*MSLeachEF*NtoN2O*kgtoGg,"NO")</f>
        <v>1.737211725152201E-4</v>
      </c>
      <c r="Y149" s="22">
        <f>IFERROR(('Activity data'!Y91*(1/Constants!$H$117))*ttokg*FracLEACH*MSLeachEF*NtoN2O*kgtoGg,"NO")</f>
        <v>1.737211725152201E-4</v>
      </c>
      <c r="Z149" s="22">
        <f>IFERROR(('Activity data'!Z91*(1/Constants!$H$117))*ttokg*FracLEACH*MSLeachEF*NtoN2O*kgtoGg,"NO")</f>
        <v>1.737211725152201E-4</v>
      </c>
      <c r="AA149" s="22">
        <f>IFERROR(('Activity data'!AA91*(1/Constants!$H$117))*ttokg*FracLEACH*MSLeachEF*NtoN2O*kgtoGg,"NO")</f>
        <v>1.737211725152201E-4</v>
      </c>
      <c r="AB149" s="22">
        <f>IFERROR(('Activity data'!AB91*(1/Constants!$H$117))*ttokg*FracLEACH*MSLeachEF*NtoN2O*kgtoGg,"NO")</f>
        <v>1.737211725152201E-4</v>
      </c>
      <c r="AC149" s="22">
        <f>IFERROR(('Activity data'!AC91*(1/Constants!$H$117))*ttokg*FracLEACH*MSLeachEF*NtoN2O*kgtoGg,"NO")</f>
        <v>1.737211725152201E-4</v>
      </c>
      <c r="AD149" s="22">
        <f>IFERROR(('Activity data'!AD91*(1/Constants!$H$117))*ttokg*FracLEACH*MSLeachEF*NtoN2O*kgtoGg,"NO")</f>
        <v>4.7773839461586233E-2</v>
      </c>
      <c r="AE149" s="22">
        <f>IFERROR(('Activity data'!AE91*(1/Constants!$H$117))*ttokg*FracLEACH*MSLeachEF*NtoN2O*kgtoGg,"NO")</f>
        <v>4.7773839461586233E-2</v>
      </c>
      <c r="AF149" s="22">
        <f>IFERROR(('Activity data'!AF91*(1/Constants!$H$117))*ttokg*FracLEACH*MSLeachEF*NtoN2O*kgtoGg,"NO")</f>
        <v>4.7773839461586233E-2</v>
      </c>
      <c r="AG149" s="22">
        <f>IFERROR(('Activity data'!AG91*(1/Constants!$H$117))*ttokg*FracLEACH*MSLeachEF*NtoN2O*kgtoGg,"NO")</f>
        <v>4.7773839461586233E-2</v>
      </c>
      <c r="AH149" s="22">
        <f>IFERROR(('Activity data'!AH91*(1/Constants!$H$117))*ttokg*FracLEACH*MSLeachEF*NtoN2O*kgtoGg,"NO")</f>
        <v>4.7773839461586233E-2</v>
      </c>
      <c r="AI149" s="22">
        <f>IFERROR(('Activity data'!AI91*(1/Constants!$H$117))*ttokg*FracLEACH*MSLeachEF*NtoN2O*kgtoGg,"NO")</f>
        <v>4.7773839461586233E-2</v>
      </c>
      <c r="AJ149" s="22">
        <f>IFERROR(('Activity data'!AJ91*(1/Constants!$H$117))*ttokg*FracLEACH*MSLeachEF*NtoN2O*kgtoGg,"NO")</f>
        <v>4.7773839461586233E-2</v>
      </c>
      <c r="AK149" s="22">
        <f>IFERROR(('Activity data'!AK91*(1/Constants!$H$117))*ttokg*FracLEACH*MSLeachEF*NtoN2O*kgtoGg,"NO")</f>
        <v>4.7773839461586233E-2</v>
      </c>
      <c r="AL149" s="22">
        <f>IFERROR(('Activity data'!AL91*(1/Constants!$H$117))*ttokg*FracLEACH*MSLeachEF*NtoN2O*kgtoGg,"NO")</f>
        <v>4.7773839461586233E-2</v>
      </c>
      <c r="AM149" s="22">
        <f>IFERROR(('Activity data'!AM91*(1/Constants!$H$117))*ttokg*FracLEACH*MSLeachEF*NtoN2O*kgtoGg,"NO")</f>
        <v>4.7773839461586233E-2</v>
      </c>
      <c r="AN149" s="22">
        <f>IFERROR(('Activity data'!AN91*(1/Constants!$H$117))*ttokg*FracLEACH*MSLeachEF*NtoN2O*kgtoGg,"NO")</f>
        <v>4.7773839461586233E-2</v>
      </c>
      <c r="AO149" s="22">
        <f>IFERROR(('Activity data'!AO91*(1/Constants!$H$117))*ttokg*FracLEACH*MSLeachEF*NtoN2O*kgtoGg,"NO")</f>
        <v>4.7773839461586233E-2</v>
      </c>
      <c r="AP149" s="22">
        <f>IFERROR(('Activity data'!AP91*(1/Constants!$H$117))*ttokg*FracLEACH*MSLeachEF*NtoN2O*kgtoGg,"NO")</f>
        <v>4.7773839461586233E-2</v>
      </c>
      <c r="AQ149" s="22">
        <f>IFERROR(('Activity data'!AQ91*(1/Constants!$H$117))*ttokg*FracLEACH*MSLeachEF*NtoN2O*kgtoGg,"NO")</f>
        <v>4.7773839461586233E-2</v>
      </c>
      <c r="AR149" s="22">
        <f>IFERROR(('Activity data'!AR91*(1/Constants!$H$117))*ttokg*FracLEACH*MSLeachEF*NtoN2O*kgtoGg,"NO")</f>
        <v>4.7773839461586233E-2</v>
      </c>
      <c r="AS149" s="22">
        <f>IFERROR(('Activity data'!AS91*(1/Constants!$H$117))*ttokg*FracLEACH*MSLeachEF*NtoN2O*kgtoGg,"NO")</f>
        <v>4.7773839461586233E-2</v>
      </c>
      <c r="AT149" s="22">
        <f>IFERROR(('Activity data'!AT91*(1/Constants!$H$117))*ttokg*FracLEACH*MSLeachEF*NtoN2O*kgtoGg,"NO")</f>
        <v>4.7773839461586233E-2</v>
      </c>
      <c r="AU149" s="22">
        <f>IFERROR(('Activity data'!AU91*(1/Constants!$H$117))*ttokg*FracLEACH*MSLeachEF*NtoN2O*kgtoGg,"NO")</f>
        <v>4.7773839461586233E-2</v>
      </c>
      <c r="AV149" s="22">
        <f>IFERROR(('Activity data'!AV91*(1/Constants!$H$117))*ttokg*FracLEACH*MSLeachEF*NtoN2O*kgtoGg,"NO")</f>
        <v>4.7773839461586233E-2</v>
      </c>
      <c r="AW149" s="22">
        <f>IFERROR(('Activity data'!AW91*(1/Constants!$H$117))*ttokg*FracLEACH*MSLeachEF*NtoN2O*kgtoGg,"NO")</f>
        <v>4.7773839461586233E-2</v>
      </c>
      <c r="AX149" s="22">
        <f>IFERROR(('Activity data'!AX91*(1/Constants!$H$117))*ttokg*FracLEACH*MSLeachEF*NtoN2O*kgtoGg,"NO")</f>
        <v>4.7773839461586233E-2</v>
      </c>
      <c r="AY149" s="22">
        <f>IFERROR(('Activity data'!AY91*(1/Constants!$H$117))*ttokg*FracLEACH*MSLeachEF*NtoN2O*kgtoGg,"NO")</f>
        <v>4.7773839461586233E-2</v>
      </c>
      <c r="AZ149" s="22">
        <f>IFERROR(('Activity data'!AZ91*(1/Constants!$H$117))*ttokg*FracLEACH*MSLeachEF*NtoN2O*kgtoGg,"NO")</f>
        <v>4.7773839461586233E-2</v>
      </c>
      <c r="BA149" s="22">
        <f>IFERROR(('Activity data'!BA91*(1/Constants!$H$117))*ttokg*FracLEACH*MSLeachEF*NtoN2O*kgtoGg,"NO")</f>
        <v>4.7773839461586233E-2</v>
      </c>
      <c r="BB149" s="22">
        <f>IFERROR(('Activity data'!BB91*(1/Constants!$H$117))*ttokg*FracLEACH*MSLeachEF*NtoN2O*kgtoGg,"NO")</f>
        <v>4.7773839461586233E-2</v>
      </c>
      <c r="BC149" s="22">
        <f>IFERROR(('Activity data'!BC91*(1/Constants!$H$117))*ttokg*FracLEACH*MSLeachEF*NtoN2O*kgtoGg,"NO")</f>
        <v>4.7773839461586233E-2</v>
      </c>
      <c r="BD149" s="22">
        <f>IFERROR(('Activity data'!BD91*(1/Constants!$H$117))*ttokg*FracLEACH*MSLeachEF*NtoN2O*kgtoGg,"NO")</f>
        <v>4.7773839461586233E-2</v>
      </c>
      <c r="BE149" s="22">
        <f>IFERROR(('Activity data'!BE91*(1/Constants!$H$117))*ttokg*FracLEACH*MSLeachEF*NtoN2O*kgtoGg,"NO")</f>
        <v>4.7773839461586233E-2</v>
      </c>
      <c r="BF149" s="22">
        <f>IFERROR(('Activity data'!BF91*(1/Constants!$H$117))*ttokg*FracLEACH*MSLeachEF*NtoN2O*kgtoGg,"NO")</f>
        <v>4.7773839461586233E-2</v>
      </c>
      <c r="BG149" s="22">
        <f>IFERROR(('Activity data'!BG91*(1/Constants!$H$117))*ttokg*FracLEACH*MSLeachEF*NtoN2O*kgtoGg,"NO")</f>
        <v>4.7773839461586233E-2</v>
      </c>
      <c r="BH149" s="22">
        <f>IFERROR(('Activity data'!BH91*(1/Constants!$H$117))*ttokg*FracLEACH*MSLeachEF*NtoN2O*kgtoGg,"NO")</f>
        <v>4.7773839461586233E-2</v>
      </c>
      <c r="BI149" s="22">
        <f>IFERROR(('Activity data'!BI91*(1/Constants!$H$117))*ttokg*FracLEACH*MSLeachEF*NtoN2O*kgtoGg,"NO")</f>
        <v>4.7773839461586233E-2</v>
      </c>
      <c r="BJ149" s="22">
        <f>IFERROR(('Activity data'!BJ91*(1/Constants!$H$117))*ttokg*FracLEACH*MSLeachEF*NtoN2O*kgtoGg,"NO")</f>
        <v>4.7773839461586233E-2</v>
      </c>
      <c r="BK149" s="22">
        <f>IFERROR(('Activity data'!BK91*(1/Constants!$H$117))*ttokg*FracLEACH*MSLeachEF*NtoN2O*kgtoGg,"NO")</f>
        <v>4.7773839461586233E-2</v>
      </c>
      <c r="BL149" s="22">
        <f>IFERROR(('Activity data'!BL91*(1/Constants!$H$117))*ttokg*FracLEACH*MSLeachEF*NtoN2O*kgtoGg,"NO")</f>
        <v>4.7773839461586233E-2</v>
      </c>
      <c r="BM149" s="22">
        <f>IFERROR(('Activity data'!BM91*(1/Constants!$H$117))*ttokg*FracLEACH*MSLeachEF*NtoN2O*kgtoGg,"NO")</f>
        <v>4.7773839461586233E-2</v>
      </c>
      <c r="BN149" s="22">
        <f>IFERROR(('Activity data'!BN91*(1/Constants!$H$117))*ttokg*FracLEACH*MSLeachEF*NtoN2O*kgtoGg,"NO")</f>
        <v>4.7773839461586233E-2</v>
      </c>
      <c r="BO149" s="22">
        <f>IFERROR(('Activity data'!BO91*(1/Constants!$H$117))*ttokg*FracLEACH*MSLeachEF*NtoN2O*kgtoGg,"NO")</f>
        <v>4.7773839461586233E-2</v>
      </c>
      <c r="BP149" s="22">
        <f>IFERROR(('Activity data'!BP91*(1/Constants!$H$117))*ttokg*FracLEACH*MSLeachEF*NtoN2O*kgtoGg,"NO")</f>
        <v>4.7773839461586233E-2</v>
      </c>
    </row>
    <row r="150" spans="1:68" x14ac:dyDescent="0.25">
      <c r="A150" t="str">
        <f t="shared" si="58"/>
        <v>3C Aggregated and non-CO2 emissions on land</v>
      </c>
      <c r="B150" t="str">
        <f t="shared" si="59"/>
        <v>3C5 Indirect N2O from managed soils (N2O)</v>
      </c>
      <c r="C150" t="str">
        <f t="shared" si="54"/>
        <v>Leaching/runoff</v>
      </c>
      <c r="D150" t="str">
        <f>" - FSOM - "&amp;'Activity data'!D92</f>
        <v xml:space="preserve"> - FSOM - Land converted to grassland</v>
      </c>
      <c r="E150" t="str">
        <f t="shared" si="60"/>
        <v>Leaching/runoff - FSOM - Land converted to grassland</v>
      </c>
      <c r="F150" t="str">
        <f t="shared" si="47"/>
        <v>N2O</v>
      </c>
      <c r="G150" t="str">
        <f t="shared" si="48"/>
        <v>Gg N2O</v>
      </c>
      <c r="H150" s="22">
        <f>IFERROR(('Activity data'!H92*(1/Constants!$H$117))*ttokg*FracLEACH*MSLeachEF*NtoN2O*kgtoGg,"NO")</f>
        <v>0</v>
      </c>
      <c r="I150" s="22">
        <f>IFERROR(('Activity data'!I92*(1/Constants!$H$117))*ttokg*FracLEACH*MSLeachEF*NtoN2O*kgtoGg,"NO")</f>
        <v>9.2483926361848039E-3</v>
      </c>
      <c r="J150" s="22">
        <f>IFERROR(('Activity data'!J92*(1/Constants!$H$117))*ttokg*FracLEACH*MSLeachEF*NtoN2O*kgtoGg,"NO")</f>
        <v>9.2483926361848039E-3</v>
      </c>
      <c r="K150" s="22">
        <f>IFERROR(('Activity data'!K92*(1/Constants!$H$117))*ttokg*FracLEACH*MSLeachEF*NtoN2O*kgtoGg,"NO")</f>
        <v>9.2483926361848039E-3</v>
      </c>
      <c r="L150" s="22">
        <f>IFERROR(('Activity data'!L92*(1/Constants!$H$117))*ttokg*FracLEACH*MSLeachEF*NtoN2O*kgtoGg,"NO")</f>
        <v>9.2483926361848039E-3</v>
      </c>
      <c r="M150" s="22">
        <f>IFERROR(('Activity data'!M92*(1/Constants!$H$117))*ttokg*FracLEACH*MSLeachEF*NtoN2O*kgtoGg,"NO")</f>
        <v>9.2483926361848039E-3</v>
      </c>
      <c r="N150" s="22">
        <f>IFERROR(('Activity data'!N92*(1/Constants!$H$117))*ttokg*FracLEACH*MSLeachEF*NtoN2O*kgtoGg,"NO")</f>
        <v>9.2483926361848039E-3</v>
      </c>
      <c r="O150" s="22">
        <f>IFERROR(('Activity data'!O92*(1/Constants!$H$117))*ttokg*FracLEACH*MSLeachEF*NtoN2O*kgtoGg,"NO")</f>
        <v>9.2483926361848039E-3</v>
      </c>
      <c r="P150" s="22">
        <f>IFERROR(('Activity data'!P92*(1/Constants!$H$117))*ttokg*FracLEACH*MSLeachEF*NtoN2O*kgtoGg,"NO")</f>
        <v>9.2483926361848039E-3</v>
      </c>
      <c r="Q150" s="22">
        <f>IFERROR(('Activity data'!Q92*(1/Constants!$H$117))*ttokg*FracLEACH*MSLeachEF*NtoN2O*kgtoGg,"NO")</f>
        <v>9.2483926361848039E-3</v>
      </c>
      <c r="R150" s="22">
        <f>IFERROR(('Activity data'!R92*(1/Constants!$H$117))*ttokg*FracLEACH*MSLeachEF*NtoN2O*kgtoGg,"NO")</f>
        <v>9.2483926361848039E-3</v>
      </c>
      <c r="S150" s="22">
        <f>IFERROR(('Activity data'!S92*(1/Constants!$H$117))*ttokg*FracLEACH*MSLeachEF*NtoN2O*kgtoGg,"NO")</f>
        <v>9.2483926361848039E-3</v>
      </c>
      <c r="T150" s="22">
        <f>IFERROR(('Activity data'!T92*(1/Constants!$H$117))*ttokg*FracLEACH*MSLeachEF*NtoN2O*kgtoGg,"NO")</f>
        <v>9.2483926361848039E-3</v>
      </c>
      <c r="U150" s="22">
        <f>IFERROR(('Activity data'!U92*(1/Constants!$H$117))*ttokg*FracLEACH*MSLeachEF*NtoN2O*kgtoGg,"NO")</f>
        <v>9.2483926361848039E-3</v>
      </c>
      <c r="V150" s="22">
        <f>IFERROR(('Activity data'!V92*(1/Constants!$H$117))*ttokg*FracLEACH*MSLeachEF*NtoN2O*kgtoGg,"NO")</f>
        <v>9.2483926361848039E-3</v>
      </c>
      <c r="W150" s="22">
        <f>IFERROR(('Activity data'!W92*(1/Constants!$H$117))*ttokg*FracLEACH*MSLeachEF*NtoN2O*kgtoGg,"NO")</f>
        <v>9.2483926361848039E-3</v>
      </c>
      <c r="X150" s="22">
        <f>IFERROR(('Activity data'!X92*(1/Constants!$H$117))*ttokg*FracLEACH*MSLeachEF*NtoN2O*kgtoGg,"NO")</f>
        <v>9.2483926361848039E-3</v>
      </c>
      <c r="Y150" s="22">
        <f>IFERROR(('Activity data'!Y92*(1/Constants!$H$117))*ttokg*FracLEACH*MSLeachEF*NtoN2O*kgtoGg,"NO")</f>
        <v>9.2483926361848039E-3</v>
      </c>
      <c r="Z150" s="22">
        <f>IFERROR(('Activity data'!Z92*(1/Constants!$H$117))*ttokg*FracLEACH*MSLeachEF*NtoN2O*kgtoGg,"NO")</f>
        <v>9.2483926361848039E-3</v>
      </c>
      <c r="AA150" s="22">
        <f>IFERROR(('Activity data'!AA92*(1/Constants!$H$117))*ttokg*FracLEACH*MSLeachEF*NtoN2O*kgtoGg,"NO")</f>
        <v>9.2483926361848039E-3</v>
      </c>
      <c r="AB150" s="22">
        <f>IFERROR(('Activity data'!AB92*(1/Constants!$H$117))*ttokg*FracLEACH*MSLeachEF*NtoN2O*kgtoGg,"NO")</f>
        <v>9.2483926361848039E-3</v>
      </c>
      <c r="AC150" s="22">
        <f>IFERROR(('Activity data'!AC92*(1/Constants!$H$117))*ttokg*FracLEACH*MSLeachEF*NtoN2O*kgtoGg,"NO")</f>
        <v>9.2483926361848039E-3</v>
      </c>
      <c r="AD150" s="22" t="str">
        <f>IFERROR(('Activity data'!AD92*(1/Constants!$H$117))*ttokg*FracLEACH*MSLeachEF*NtoN2O*kgtoGg,"NO")</f>
        <v>NO</v>
      </c>
      <c r="AE150" s="22" t="str">
        <f>IFERROR(('Activity data'!AE92*(1/Constants!$H$117))*ttokg*FracLEACH*MSLeachEF*NtoN2O*kgtoGg,"NO")</f>
        <v>NO</v>
      </c>
      <c r="AF150" s="22" t="str">
        <f>IFERROR(('Activity data'!AF92*(1/Constants!$H$117))*ttokg*FracLEACH*MSLeachEF*NtoN2O*kgtoGg,"NO")</f>
        <v>NO</v>
      </c>
      <c r="AG150" s="22" t="str">
        <f>IFERROR(('Activity data'!AG92*(1/Constants!$H$117))*ttokg*FracLEACH*MSLeachEF*NtoN2O*kgtoGg,"NO")</f>
        <v>NO</v>
      </c>
      <c r="AH150" s="22" t="str">
        <f>IFERROR(('Activity data'!AH92*(1/Constants!$H$117))*ttokg*FracLEACH*MSLeachEF*NtoN2O*kgtoGg,"NO")</f>
        <v>NO</v>
      </c>
      <c r="AI150" s="22" t="str">
        <f>IFERROR(('Activity data'!AI92*(1/Constants!$H$117))*ttokg*FracLEACH*MSLeachEF*NtoN2O*kgtoGg,"NO")</f>
        <v>NO</v>
      </c>
      <c r="AJ150" s="22" t="str">
        <f>IFERROR(('Activity data'!AJ92*(1/Constants!$H$117))*ttokg*FracLEACH*MSLeachEF*NtoN2O*kgtoGg,"NO")</f>
        <v>NO</v>
      </c>
      <c r="AK150" s="22" t="str">
        <f>IFERROR(('Activity data'!AK92*(1/Constants!$H$117))*ttokg*FracLEACH*MSLeachEF*NtoN2O*kgtoGg,"NO")</f>
        <v>NO</v>
      </c>
      <c r="AL150" s="22" t="str">
        <f>IFERROR(('Activity data'!AL92*(1/Constants!$H$117))*ttokg*FracLEACH*MSLeachEF*NtoN2O*kgtoGg,"NO")</f>
        <v>NO</v>
      </c>
      <c r="AM150" s="22" t="str">
        <f>IFERROR(('Activity data'!AM92*(1/Constants!$H$117))*ttokg*FracLEACH*MSLeachEF*NtoN2O*kgtoGg,"NO")</f>
        <v>NO</v>
      </c>
      <c r="AN150" s="22" t="str">
        <f>IFERROR(('Activity data'!AN92*(1/Constants!$H$117))*ttokg*FracLEACH*MSLeachEF*NtoN2O*kgtoGg,"NO")</f>
        <v>NO</v>
      </c>
      <c r="AO150" s="22" t="str">
        <f>IFERROR(('Activity data'!AO92*(1/Constants!$H$117))*ttokg*FracLEACH*MSLeachEF*NtoN2O*kgtoGg,"NO")</f>
        <v>NO</v>
      </c>
      <c r="AP150" s="22" t="str">
        <f>IFERROR(('Activity data'!AP92*(1/Constants!$H$117))*ttokg*FracLEACH*MSLeachEF*NtoN2O*kgtoGg,"NO")</f>
        <v>NO</v>
      </c>
      <c r="AQ150" s="22" t="str">
        <f>IFERROR(('Activity data'!AQ92*(1/Constants!$H$117))*ttokg*FracLEACH*MSLeachEF*NtoN2O*kgtoGg,"NO")</f>
        <v>NO</v>
      </c>
      <c r="AR150" s="22" t="str">
        <f>IFERROR(('Activity data'!AR92*(1/Constants!$H$117))*ttokg*FracLEACH*MSLeachEF*NtoN2O*kgtoGg,"NO")</f>
        <v>NO</v>
      </c>
      <c r="AS150" s="22" t="str">
        <f>IFERROR(('Activity data'!AS92*(1/Constants!$H$117))*ttokg*FracLEACH*MSLeachEF*NtoN2O*kgtoGg,"NO")</f>
        <v>NO</v>
      </c>
      <c r="AT150" s="22" t="str">
        <f>IFERROR(('Activity data'!AT92*(1/Constants!$H$117))*ttokg*FracLEACH*MSLeachEF*NtoN2O*kgtoGg,"NO")</f>
        <v>NO</v>
      </c>
      <c r="AU150" s="22" t="str">
        <f>IFERROR(('Activity data'!AU92*(1/Constants!$H$117))*ttokg*FracLEACH*MSLeachEF*NtoN2O*kgtoGg,"NO")</f>
        <v>NO</v>
      </c>
      <c r="AV150" s="22" t="str">
        <f>IFERROR(('Activity data'!AV92*(1/Constants!$H$117))*ttokg*FracLEACH*MSLeachEF*NtoN2O*kgtoGg,"NO")</f>
        <v>NO</v>
      </c>
      <c r="AW150" s="22" t="str">
        <f>IFERROR(('Activity data'!AW92*(1/Constants!$H$117))*ttokg*FracLEACH*MSLeachEF*NtoN2O*kgtoGg,"NO")</f>
        <v>NO</v>
      </c>
      <c r="AX150" s="22" t="str">
        <f>IFERROR(('Activity data'!AX92*(1/Constants!$H$117))*ttokg*FracLEACH*MSLeachEF*NtoN2O*kgtoGg,"NO")</f>
        <v>NO</v>
      </c>
      <c r="AY150" s="22" t="str">
        <f>IFERROR(('Activity data'!AY92*(1/Constants!$H$117))*ttokg*FracLEACH*MSLeachEF*NtoN2O*kgtoGg,"NO")</f>
        <v>NO</v>
      </c>
      <c r="AZ150" s="22" t="str">
        <f>IFERROR(('Activity data'!AZ92*(1/Constants!$H$117))*ttokg*FracLEACH*MSLeachEF*NtoN2O*kgtoGg,"NO")</f>
        <v>NO</v>
      </c>
      <c r="BA150" s="22" t="str">
        <f>IFERROR(('Activity data'!BA92*(1/Constants!$H$117))*ttokg*FracLEACH*MSLeachEF*NtoN2O*kgtoGg,"NO")</f>
        <v>NO</v>
      </c>
      <c r="BB150" s="22" t="str">
        <f>IFERROR(('Activity data'!BB92*(1/Constants!$H$117))*ttokg*FracLEACH*MSLeachEF*NtoN2O*kgtoGg,"NO")</f>
        <v>NO</v>
      </c>
      <c r="BC150" s="22" t="str">
        <f>IFERROR(('Activity data'!BC92*(1/Constants!$H$117))*ttokg*FracLEACH*MSLeachEF*NtoN2O*kgtoGg,"NO")</f>
        <v>NO</v>
      </c>
      <c r="BD150" s="22" t="str">
        <f>IFERROR(('Activity data'!BD92*(1/Constants!$H$117))*ttokg*FracLEACH*MSLeachEF*NtoN2O*kgtoGg,"NO")</f>
        <v>NO</v>
      </c>
      <c r="BE150" s="22" t="str">
        <f>IFERROR(('Activity data'!BE92*(1/Constants!$H$117))*ttokg*FracLEACH*MSLeachEF*NtoN2O*kgtoGg,"NO")</f>
        <v>NO</v>
      </c>
      <c r="BF150" s="22" t="str">
        <f>IFERROR(('Activity data'!BF92*(1/Constants!$H$117))*ttokg*FracLEACH*MSLeachEF*NtoN2O*kgtoGg,"NO")</f>
        <v>NO</v>
      </c>
      <c r="BG150" s="22" t="str">
        <f>IFERROR(('Activity data'!BG92*(1/Constants!$H$117))*ttokg*FracLEACH*MSLeachEF*NtoN2O*kgtoGg,"NO")</f>
        <v>NO</v>
      </c>
      <c r="BH150" s="22" t="str">
        <f>IFERROR(('Activity data'!BH92*(1/Constants!$H$117))*ttokg*FracLEACH*MSLeachEF*NtoN2O*kgtoGg,"NO")</f>
        <v>NO</v>
      </c>
      <c r="BI150" s="22" t="str">
        <f>IFERROR(('Activity data'!BI92*(1/Constants!$H$117))*ttokg*FracLEACH*MSLeachEF*NtoN2O*kgtoGg,"NO")</f>
        <v>NO</v>
      </c>
      <c r="BJ150" s="22" t="str">
        <f>IFERROR(('Activity data'!BJ92*(1/Constants!$H$117))*ttokg*FracLEACH*MSLeachEF*NtoN2O*kgtoGg,"NO")</f>
        <v>NO</v>
      </c>
      <c r="BK150" s="22" t="str">
        <f>IFERROR(('Activity data'!BK92*(1/Constants!$H$117))*ttokg*FracLEACH*MSLeachEF*NtoN2O*kgtoGg,"NO")</f>
        <v>NO</v>
      </c>
      <c r="BL150" s="22" t="str">
        <f>IFERROR(('Activity data'!BL92*(1/Constants!$H$117))*ttokg*FracLEACH*MSLeachEF*NtoN2O*kgtoGg,"NO")</f>
        <v>NO</v>
      </c>
      <c r="BM150" s="22" t="str">
        <f>IFERROR(('Activity data'!BM92*(1/Constants!$H$117))*ttokg*FracLEACH*MSLeachEF*NtoN2O*kgtoGg,"NO")</f>
        <v>NO</v>
      </c>
      <c r="BN150" s="22" t="str">
        <f>IFERROR(('Activity data'!BN92*(1/Constants!$H$117))*ttokg*FracLEACH*MSLeachEF*NtoN2O*kgtoGg,"NO")</f>
        <v>NO</v>
      </c>
      <c r="BO150" s="22" t="str">
        <f>IFERROR(('Activity data'!BO92*(1/Constants!$H$117))*ttokg*FracLEACH*MSLeachEF*NtoN2O*kgtoGg,"NO")</f>
        <v>NO</v>
      </c>
      <c r="BP150" s="22" t="str">
        <f>IFERROR(('Activity data'!BP92*(1/Constants!$H$117))*ttokg*FracLEACH*MSLeachEF*NtoN2O*kgtoGg,"NO")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data'!D93</f>
        <v xml:space="preserve"> - FSOM - Wetland remaining wetland</v>
      </c>
      <c r="E151" t="str">
        <f t="shared" si="60"/>
        <v>Leaching/runoff - FSOM - Wetland remaining wetland</v>
      </c>
      <c r="F151" t="str">
        <f t="shared" si="47"/>
        <v>N2O</v>
      </c>
      <c r="G151" t="str">
        <f t="shared" si="48"/>
        <v>Gg N2O</v>
      </c>
      <c r="H151" s="22" t="str">
        <f>IFERROR(('Activity data'!H93*(1/Constants!$H$117))*ttokg*FracLEACH*MSLeachEF*NtoN2O*kgtoGg,"NO")</f>
        <v>NO</v>
      </c>
      <c r="I151" s="22" t="str">
        <f>IFERROR(('Activity data'!I93*(1/Constants!$H$117))*ttokg*FracLEACH*MSLeachEF*NtoN2O*kgtoGg,"NO")</f>
        <v>NO</v>
      </c>
      <c r="J151" s="22" t="str">
        <f>IFERROR(('Activity data'!J93*(1/Constants!$H$117))*ttokg*FracLEACH*MSLeachEF*NtoN2O*kgtoGg,"NO")</f>
        <v>NO</v>
      </c>
      <c r="K151" s="22" t="str">
        <f>IFERROR(('Activity data'!K93*(1/Constants!$H$117))*ttokg*FracLEACH*MSLeachEF*NtoN2O*kgtoGg,"NO")</f>
        <v>NO</v>
      </c>
      <c r="L151" s="22" t="str">
        <f>IFERROR(('Activity data'!L93*(1/Constants!$H$117))*ttokg*FracLEACH*MSLeachEF*NtoN2O*kgtoGg,"NO")</f>
        <v>NO</v>
      </c>
      <c r="M151" s="22" t="str">
        <f>IFERROR(('Activity data'!M93*(1/Constants!$H$117))*ttokg*FracLEACH*MSLeachEF*NtoN2O*kgtoGg,"NO")</f>
        <v>NO</v>
      </c>
      <c r="N151" s="22" t="str">
        <f>IFERROR(('Activity data'!N93*(1/Constants!$H$117))*ttokg*FracLEACH*MSLeachEF*NtoN2O*kgtoGg,"NO")</f>
        <v>NO</v>
      </c>
      <c r="O151" s="22" t="str">
        <f>IFERROR(('Activity data'!O93*(1/Constants!$H$117))*ttokg*FracLEACH*MSLeachEF*NtoN2O*kgtoGg,"NO")</f>
        <v>NO</v>
      </c>
      <c r="P151" s="22" t="str">
        <f>IFERROR(('Activity data'!P93*(1/Constants!$H$117))*ttokg*FracLEACH*MSLeachEF*NtoN2O*kgtoGg,"NO")</f>
        <v>NO</v>
      </c>
      <c r="Q151" s="22" t="str">
        <f>IFERROR(('Activity data'!Q93*(1/Constants!$H$117))*ttokg*FracLEACH*MSLeachEF*NtoN2O*kgtoGg,"NO")</f>
        <v>NO</v>
      </c>
      <c r="R151" s="22" t="str">
        <f>IFERROR(('Activity data'!R93*(1/Constants!$H$117))*ttokg*FracLEACH*MSLeachEF*NtoN2O*kgtoGg,"NO")</f>
        <v>NO</v>
      </c>
      <c r="S151" s="22" t="str">
        <f>IFERROR(('Activity data'!S93*(1/Constants!$H$117))*ttokg*FracLEACH*MSLeachEF*NtoN2O*kgtoGg,"NO")</f>
        <v>NO</v>
      </c>
      <c r="T151" s="22" t="str">
        <f>IFERROR(('Activity data'!T93*(1/Constants!$H$117))*ttokg*FracLEACH*MSLeachEF*NtoN2O*kgtoGg,"NO")</f>
        <v>NO</v>
      </c>
      <c r="U151" s="22" t="str">
        <f>IFERROR(('Activity data'!U93*(1/Constants!$H$117))*ttokg*FracLEACH*MSLeachEF*NtoN2O*kgtoGg,"NO")</f>
        <v>NO</v>
      </c>
      <c r="V151" s="22" t="str">
        <f>IFERROR(('Activity data'!V93*(1/Constants!$H$117))*ttokg*FracLEACH*MSLeachEF*NtoN2O*kgtoGg,"NO")</f>
        <v>NO</v>
      </c>
      <c r="W151" s="22" t="str">
        <f>IFERROR(('Activity data'!W93*(1/Constants!$H$117))*ttokg*FracLEACH*MSLeachEF*NtoN2O*kgtoGg,"NO")</f>
        <v>NO</v>
      </c>
      <c r="X151" s="22" t="str">
        <f>IFERROR(('Activity data'!X93*(1/Constants!$H$117))*ttokg*FracLEACH*MSLeachEF*NtoN2O*kgtoGg,"NO")</f>
        <v>NO</v>
      </c>
      <c r="Y151" s="22" t="str">
        <f>IFERROR(('Activity data'!Y93*(1/Constants!$H$117))*ttokg*FracLEACH*MSLeachEF*NtoN2O*kgtoGg,"NO")</f>
        <v>NO</v>
      </c>
      <c r="Z151" s="22" t="str">
        <f>IFERROR(('Activity data'!Z93*(1/Constants!$H$117))*ttokg*FracLEACH*MSLeachEF*NtoN2O*kgtoGg,"NO")</f>
        <v>NO</v>
      </c>
      <c r="AA151" s="22" t="str">
        <f>IFERROR(('Activity data'!AA93*(1/Constants!$H$117))*ttokg*FracLEACH*MSLeachEF*NtoN2O*kgtoGg,"NO")</f>
        <v>NO</v>
      </c>
      <c r="AB151" s="22" t="str">
        <f>IFERROR(('Activity data'!AB93*(1/Constants!$H$117))*ttokg*FracLEACH*MSLeachEF*NtoN2O*kgtoGg,"NO")</f>
        <v>NO</v>
      </c>
      <c r="AC151" s="22" t="str">
        <f>IFERROR(('Activity data'!AC93*(1/Constants!$H$117))*ttokg*FracLEACH*MSLeachEF*NtoN2O*kgtoGg,"NO")</f>
        <v>NO</v>
      </c>
      <c r="AD151" s="22" t="str">
        <f>IFERROR(('Activity data'!AD93*(1/Constants!$H$117))*ttokg*FracLEACH*MSLeachEF*NtoN2O*kgtoGg,"NO")</f>
        <v>NO</v>
      </c>
      <c r="AE151" s="22" t="str">
        <f>IFERROR(('Activity data'!AE93*(1/Constants!$H$117))*ttokg*FracLEACH*MSLeachEF*NtoN2O*kgtoGg,"NO")</f>
        <v>NO</v>
      </c>
      <c r="AF151" s="22" t="str">
        <f>IFERROR(('Activity data'!AF93*(1/Constants!$H$117))*ttokg*FracLEACH*MSLeachEF*NtoN2O*kgtoGg,"NO")</f>
        <v>NO</v>
      </c>
      <c r="AG151" s="22" t="str">
        <f>IFERROR(('Activity data'!AG93*(1/Constants!$H$117))*ttokg*FracLEACH*MSLeachEF*NtoN2O*kgtoGg,"NO")</f>
        <v>NO</v>
      </c>
      <c r="AH151" s="22" t="str">
        <f>IFERROR(('Activity data'!AH93*(1/Constants!$H$117))*ttokg*FracLEACH*MSLeachEF*NtoN2O*kgtoGg,"NO")</f>
        <v>NO</v>
      </c>
      <c r="AI151" s="22" t="str">
        <f>IFERROR(('Activity data'!AI93*(1/Constants!$H$117))*ttokg*FracLEACH*MSLeachEF*NtoN2O*kgtoGg,"NO")</f>
        <v>NO</v>
      </c>
      <c r="AJ151" s="22" t="str">
        <f>IFERROR(('Activity data'!AJ93*(1/Constants!$H$117))*ttokg*FracLEACH*MSLeachEF*NtoN2O*kgtoGg,"NO")</f>
        <v>NO</v>
      </c>
      <c r="AK151" s="22" t="str">
        <f>IFERROR(('Activity data'!AK93*(1/Constants!$H$117))*ttokg*FracLEACH*MSLeachEF*NtoN2O*kgtoGg,"NO")</f>
        <v>NO</v>
      </c>
      <c r="AL151" s="22" t="str">
        <f>IFERROR(('Activity data'!AL93*(1/Constants!$H$117))*ttokg*FracLEACH*MSLeachEF*NtoN2O*kgtoGg,"NO")</f>
        <v>NO</v>
      </c>
      <c r="AM151" s="22" t="str">
        <f>IFERROR(('Activity data'!AM93*(1/Constants!$H$117))*ttokg*FracLEACH*MSLeachEF*NtoN2O*kgtoGg,"NO")</f>
        <v>NO</v>
      </c>
      <c r="AN151" s="22" t="str">
        <f>IFERROR(('Activity data'!AN93*(1/Constants!$H$117))*ttokg*FracLEACH*MSLeachEF*NtoN2O*kgtoGg,"NO")</f>
        <v>NO</v>
      </c>
      <c r="AO151" s="22" t="str">
        <f>IFERROR(('Activity data'!AO93*(1/Constants!$H$117))*ttokg*FracLEACH*MSLeachEF*NtoN2O*kgtoGg,"NO")</f>
        <v>NO</v>
      </c>
      <c r="AP151" s="22" t="str">
        <f>IFERROR(('Activity data'!AP93*(1/Constants!$H$117))*ttokg*FracLEACH*MSLeachEF*NtoN2O*kgtoGg,"NO")</f>
        <v>NO</v>
      </c>
      <c r="AQ151" s="22" t="str">
        <f>IFERROR(('Activity data'!AQ93*(1/Constants!$H$117))*ttokg*FracLEACH*MSLeachEF*NtoN2O*kgtoGg,"NO")</f>
        <v>NO</v>
      </c>
      <c r="AR151" s="22" t="str">
        <f>IFERROR(('Activity data'!AR93*(1/Constants!$H$117))*ttokg*FracLEACH*MSLeachEF*NtoN2O*kgtoGg,"NO")</f>
        <v>NO</v>
      </c>
      <c r="AS151" s="22" t="str">
        <f>IFERROR(('Activity data'!AS93*(1/Constants!$H$117))*ttokg*FracLEACH*MSLeachEF*NtoN2O*kgtoGg,"NO")</f>
        <v>NO</v>
      </c>
      <c r="AT151" s="22" t="str">
        <f>IFERROR(('Activity data'!AT93*(1/Constants!$H$117))*ttokg*FracLEACH*MSLeachEF*NtoN2O*kgtoGg,"NO")</f>
        <v>NO</v>
      </c>
      <c r="AU151" s="22" t="str">
        <f>IFERROR(('Activity data'!AU93*(1/Constants!$H$117))*ttokg*FracLEACH*MSLeachEF*NtoN2O*kgtoGg,"NO")</f>
        <v>NO</v>
      </c>
      <c r="AV151" s="22" t="str">
        <f>IFERROR(('Activity data'!AV93*(1/Constants!$H$117))*ttokg*FracLEACH*MSLeachEF*NtoN2O*kgtoGg,"NO")</f>
        <v>NO</v>
      </c>
      <c r="AW151" s="22" t="str">
        <f>IFERROR(('Activity data'!AW93*(1/Constants!$H$117))*ttokg*FracLEACH*MSLeachEF*NtoN2O*kgtoGg,"NO")</f>
        <v>NO</v>
      </c>
      <c r="AX151" s="22" t="str">
        <f>IFERROR(('Activity data'!AX93*(1/Constants!$H$117))*ttokg*FracLEACH*MSLeachEF*NtoN2O*kgtoGg,"NO")</f>
        <v>NO</v>
      </c>
      <c r="AY151" s="22" t="str">
        <f>IFERROR(('Activity data'!AY93*(1/Constants!$H$117))*ttokg*FracLEACH*MSLeachEF*NtoN2O*kgtoGg,"NO")</f>
        <v>NO</v>
      </c>
      <c r="AZ151" s="22" t="str">
        <f>IFERROR(('Activity data'!AZ93*(1/Constants!$H$117))*ttokg*FracLEACH*MSLeachEF*NtoN2O*kgtoGg,"NO")</f>
        <v>NO</v>
      </c>
      <c r="BA151" s="22" t="str">
        <f>IFERROR(('Activity data'!BA93*(1/Constants!$H$117))*ttokg*FracLEACH*MSLeachEF*NtoN2O*kgtoGg,"NO")</f>
        <v>NO</v>
      </c>
      <c r="BB151" s="22" t="str">
        <f>IFERROR(('Activity data'!BB93*(1/Constants!$H$117))*ttokg*FracLEACH*MSLeachEF*NtoN2O*kgtoGg,"NO")</f>
        <v>NO</v>
      </c>
      <c r="BC151" s="22" t="str">
        <f>IFERROR(('Activity data'!BC93*(1/Constants!$H$117))*ttokg*FracLEACH*MSLeachEF*NtoN2O*kgtoGg,"NO")</f>
        <v>NO</v>
      </c>
      <c r="BD151" s="22" t="str">
        <f>IFERROR(('Activity data'!BD93*(1/Constants!$H$117))*ttokg*FracLEACH*MSLeachEF*NtoN2O*kgtoGg,"NO")</f>
        <v>NO</v>
      </c>
      <c r="BE151" s="22" t="str">
        <f>IFERROR(('Activity data'!BE93*(1/Constants!$H$117))*ttokg*FracLEACH*MSLeachEF*NtoN2O*kgtoGg,"NO")</f>
        <v>NO</v>
      </c>
      <c r="BF151" s="22" t="str">
        <f>IFERROR(('Activity data'!BF93*(1/Constants!$H$117))*ttokg*FracLEACH*MSLeachEF*NtoN2O*kgtoGg,"NO")</f>
        <v>NO</v>
      </c>
      <c r="BG151" s="22" t="str">
        <f>IFERROR(('Activity data'!BG93*(1/Constants!$H$117))*ttokg*FracLEACH*MSLeachEF*NtoN2O*kgtoGg,"NO")</f>
        <v>NO</v>
      </c>
      <c r="BH151" s="22" t="str">
        <f>IFERROR(('Activity data'!BH93*(1/Constants!$H$117))*ttokg*FracLEACH*MSLeachEF*NtoN2O*kgtoGg,"NO")</f>
        <v>NO</v>
      </c>
      <c r="BI151" s="22" t="str">
        <f>IFERROR(('Activity data'!BI93*(1/Constants!$H$117))*ttokg*FracLEACH*MSLeachEF*NtoN2O*kgtoGg,"NO")</f>
        <v>NO</v>
      </c>
      <c r="BJ151" s="22" t="str">
        <f>IFERROR(('Activity data'!BJ93*(1/Constants!$H$117))*ttokg*FracLEACH*MSLeachEF*NtoN2O*kgtoGg,"NO")</f>
        <v>NO</v>
      </c>
      <c r="BK151" s="22" t="str">
        <f>IFERROR(('Activity data'!BK93*(1/Constants!$H$117))*ttokg*FracLEACH*MSLeachEF*NtoN2O*kgtoGg,"NO")</f>
        <v>NO</v>
      </c>
      <c r="BL151" s="22" t="str">
        <f>IFERROR(('Activity data'!BL93*(1/Constants!$H$117))*ttokg*FracLEACH*MSLeachEF*NtoN2O*kgtoGg,"NO")</f>
        <v>NO</v>
      </c>
      <c r="BM151" s="22" t="str">
        <f>IFERROR(('Activity data'!BM93*(1/Constants!$H$117))*ttokg*FracLEACH*MSLeachEF*NtoN2O*kgtoGg,"NO")</f>
        <v>NO</v>
      </c>
      <c r="BN151" s="22" t="str">
        <f>IFERROR(('Activity data'!BN93*(1/Constants!$H$117))*ttokg*FracLEACH*MSLeachEF*NtoN2O*kgtoGg,"NO")</f>
        <v>NO</v>
      </c>
      <c r="BO151" s="22" t="str">
        <f>IFERROR(('Activity data'!BO93*(1/Constants!$H$117))*ttokg*FracLEACH*MSLeachEF*NtoN2O*kgtoGg,"NO")</f>
        <v>NO</v>
      </c>
      <c r="BP151" s="22" t="str">
        <f>IFERROR(('Activity data'!BP93*(1/Constants!$H$117))*ttokg*FracLEACH*MSLeachEF*NtoN2O*kgtoGg,"NO")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data'!D94</f>
        <v xml:space="preserve"> - FSOM - Land converted to wetland</v>
      </c>
      <c r="E152" t="str">
        <f t="shared" si="60"/>
        <v>Leaching/runoff - FSOM - Land converted to wetland</v>
      </c>
      <c r="F152" t="str">
        <f t="shared" si="47"/>
        <v>N2O</v>
      </c>
      <c r="G152" t="str">
        <f t="shared" si="48"/>
        <v>Gg N2O</v>
      </c>
      <c r="H152" s="22" t="str">
        <f>IFERROR(('Activity data'!H94*(1/Constants!$H$117))*ttokg*FracLEACH*MSLeachEF*NtoN2O*kgtoGg,"NO")</f>
        <v>NO</v>
      </c>
      <c r="I152" s="22" t="str">
        <f>IFERROR(('Activity data'!I94*(1/Constants!$H$117))*ttokg*FracLEACH*MSLeachEF*NtoN2O*kgtoGg,"NO")</f>
        <v>NO</v>
      </c>
      <c r="J152" s="22" t="str">
        <f>IFERROR(('Activity data'!J94*(1/Constants!$H$117))*ttokg*FracLEACH*MSLeachEF*NtoN2O*kgtoGg,"NO")</f>
        <v>NO</v>
      </c>
      <c r="K152" s="22" t="str">
        <f>IFERROR(('Activity data'!K94*(1/Constants!$H$117))*ttokg*FracLEACH*MSLeachEF*NtoN2O*kgtoGg,"NO")</f>
        <v>NO</v>
      </c>
      <c r="L152" s="22" t="str">
        <f>IFERROR(('Activity data'!L94*(1/Constants!$H$117))*ttokg*FracLEACH*MSLeachEF*NtoN2O*kgtoGg,"NO")</f>
        <v>NO</v>
      </c>
      <c r="M152" s="22" t="str">
        <f>IFERROR(('Activity data'!M94*(1/Constants!$H$117))*ttokg*FracLEACH*MSLeachEF*NtoN2O*kgtoGg,"NO")</f>
        <v>NO</v>
      </c>
      <c r="N152" s="22" t="str">
        <f>IFERROR(('Activity data'!N94*(1/Constants!$H$117))*ttokg*FracLEACH*MSLeachEF*NtoN2O*kgtoGg,"NO")</f>
        <v>NO</v>
      </c>
      <c r="O152" s="22" t="str">
        <f>IFERROR(('Activity data'!O94*(1/Constants!$H$117))*ttokg*FracLEACH*MSLeachEF*NtoN2O*kgtoGg,"NO")</f>
        <v>NO</v>
      </c>
      <c r="P152" s="22" t="str">
        <f>IFERROR(('Activity data'!P94*(1/Constants!$H$117))*ttokg*FracLEACH*MSLeachEF*NtoN2O*kgtoGg,"NO")</f>
        <v>NO</v>
      </c>
      <c r="Q152" s="22" t="str">
        <f>IFERROR(('Activity data'!Q94*(1/Constants!$H$117))*ttokg*FracLEACH*MSLeachEF*NtoN2O*kgtoGg,"NO")</f>
        <v>NO</v>
      </c>
      <c r="R152" s="22" t="str">
        <f>IFERROR(('Activity data'!R94*(1/Constants!$H$117))*ttokg*FracLEACH*MSLeachEF*NtoN2O*kgtoGg,"NO")</f>
        <v>NO</v>
      </c>
      <c r="S152" s="22" t="str">
        <f>IFERROR(('Activity data'!S94*(1/Constants!$H$117))*ttokg*FracLEACH*MSLeachEF*NtoN2O*kgtoGg,"NO")</f>
        <v>NO</v>
      </c>
      <c r="T152" s="22" t="str">
        <f>IFERROR(('Activity data'!T94*(1/Constants!$H$117))*ttokg*FracLEACH*MSLeachEF*NtoN2O*kgtoGg,"NO")</f>
        <v>NO</v>
      </c>
      <c r="U152" s="22" t="str">
        <f>IFERROR(('Activity data'!U94*(1/Constants!$H$117))*ttokg*FracLEACH*MSLeachEF*NtoN2O*kgtoGg,"NO")</f>
        <v>NO</v>
      </c>
      <c r="V152" s="22" t="str">
        <f>IFERROR(('Activity data'!V94*(1/Constants!$H$117))*ttokg*FracLEACH*MSLeachEF*NtoN2O*kgtoGg,"NO")</f>
        <v>NO</v>
      </c>
      <c r="W152" s="22" t="str">
        <f>IFERROR(('Activity data'!W94*(1/Constants!$H$117))*ttokg*FracLEACH*MSLeachEF*NtoN2O*kgtoGg,"NO")</f>
        <v>NO</v>
      </c>
      <c r="X152" s="22" t="str">
        <f>IFERROR(('Activity data'!X94*(1/Constants!$H$117))*ttokg*FracLEACH*MSLeachEF*NtoN2O*kgtoGg,"NO")</f>
        <v>NO</v>
      </c>
      <c r="Y152" s="22" t="str">
        <f>IFERROR(('Activity data'!Y94*(1/Constants!$H$117))*ttokg*FracLEACH*MSLeachEF*NtoN2O*kgtoGg,"NO")</f>
        <v>NO</v>
      </c>
      <c r="Z152" s="22" t="str">
        <f>IFERROR(('Activity data'!Z94*(1/Constants!$H$117))*ttokg*FracLEACH*MSLeachEF*NtoN2O*kgtoGg,"NO")</f>
        <v>NO</v>
      </c>
      <c r="AA152" s="22" t="str">
        <f>IFERROR(('Activity data'!AA94*(1/Constants!$H$117))*ttokg*FracLEACH*MSLeachEF*NtoN2O*kgtoGg,"NO")</f>
        <v>NO</v>
      </c>
      <c r="AB152" s="22" t="str">
        <f>IFERROR(('Activity data'!AB94*(1/Constants!$H$117))*ttokg*FracLEACH*MSLeachEF*NtoN2O*kgtoGg,"NO")</f>
        <v>NO</v>
      </c>
      <c r="AC152" s="22" t="str">
        <f>IFERROR(('Activity data'!AC94*(1/Constants!$H$117))*ttokg*FracLEACH*MSLeachEF*NtoN2O*kgtoGg,"NO")</f>
        <v>NO</v>
      </c>
      <c r="AD152" s="22" t="str">
        <f>IFERROR(('Activity data'!AD94*(1/Constants!$H$117))*ttokg*FracLEACH*MSLeachEF*NtoN2O*kgtoGg,"NO")</f>
        <v>NO</v>
      </c>
      <c r="AE152" s="22" t="str">
        <f>IFERROR(('Activity data'!AE94*(1/Constants!$H$117))*ttokg*FracLEACH*MSLeachEF*NtoN2O*kgtoGg,"NO")</f>
        <v>NO</v>
      </c>
      <c r="AF152" s="22" t="str">
        <f>IFERROR(('Activity data'!AF94*(1/Constants!$H$117))*ttokg*FracLEACH*MSLeachEF*NtoN2O*kgtoGg,"NO")</f>
        <v>NO</v>
      </c>
      <c r="AG152" s="22" t="str">
        <f>IFERROR(('Activity data'!AG94*(1/Constants!$H$117))*ttokg*FracLEACH*MSLeachEF*NtoN2O*kgtoGg,"NO")</f>
        <v>NO</v>
      </c>
      <c r="AH152" s="22" t="str">
        <f>IFERROR(('Activity data'!AH94*(1/Constants!$H$117))*ttokg*FracLEACH*MSLeachEF*NtoN2O*kgtoGg,"NO")</f>
        <v>NO</v>
      </c>
      <c r="AI152" s="22" t="str">
        <f>IFERROR(('Activity data'!AI94*(1/Constants!$H$117))*ttokg*FracLEACH*MSLeachEF*NtoN2O*kgtoGg,"NO")</f>
        <v>NO</v>
      </c>
      <c r="AJ152" s="22" t="str">
        <f>IFERROR(('Activity data'!AJ94*(1/Constants!$H$117))*ttokg*FracLEACH*MSLeachEF*NtoN2O*kgtoGg,"NO")</f>
        <v>NO</v>
      </c>
      <c r="AK152" s="22" t="str">
        <f>IFERROR(('Activity data'!AK94*(1/Constants!$H$117))*ttokg*FracLEACH*MSLeachEF*NtoN2O*kgtoGg,"NO")</f>
        <v>NO</v>
      </c>
      <c r="AL152" s="22" t="str">
        <f>IFERROR(('Activity data'!AL94*(1/Constants!$H$117))*ttokg*FracLEACH*MSLeachEF*NtoN2O*kgtoGg,"NO")</f>
        <v>NO</v>
      </c>
      <c r="AM152" s="22" t="str">
        <f>IFERROR(('Activity data'!AM94*(1/Constants!$H$117))*ttokg*FracLEACH*MSLeachEF*NtoN2O*kgtoGg,"NO")</f>
        <v>NO</v>
      </c>
      <c r="AN152" s="22" t="str">
        <f>IFERROR(('Activity data'!AN94*(1/Constants!$H$117))*ttokg*FracLEACH*MSLeachEF*NtoN2O*kgtoGg,"NO")</f>
        <v>NO</v>
      </c>
      <c r="AO152" s="22" t="str">
        <f>IFERROR(('Activity data'!AO94*(1/Constants!$H$117))*ttokg*FracLEACH*MSLeachEF*NtoN2O*kgtoGg,"NO")</f>
        <v>NO</v>
      </c>
      <c r="AP152" s="22" t="str">
        <f>IFERROR(('Activity data'!AP94*(1/Constants!$H$117))*ttokg*FracLEACH*MSLeachEF*NtoN2O*kgtoGg,"NO")</f>
        <v>NO</v>
      </c>
      <c r="AQ152" s="22" t="str">
        <f>IFERROR(('Activity data'!AQ94*(1/Constants!$H$117))*ttokg*FracLEACH*MSLeachEF*NtoN2O*kgtoGg,"NO")</f>
        <v>NO</v>
      </c>
      <c r="AR152" s="22" t="str">
        <f>IFERROR(('Activity data'!AR94*(1/Constants!$H$117))*ttokg*FracLEACH*MSLeachEF*NtoN2O*kgtoGg,"NO")</f>
        <v>NO</v>
      </c>
      <c r="AS152" s="22" t="str">
        <f>IFERROR(('Activity data'!AS94*(1/Constants!$H$117))*ttokg*FracLEACH*MSLeachEF*NtoN2O*kgtoGg,"NO")</f>
        <v>NO</v>
      </c>
      <c r="AT152" s="22" t="str">
        <f>IFERROR(('Activity data'!AT94*(1/Constants!$H$117))*ttokg*FracLEACH*MSLeachEF*NtoN2O*kgtoGg,"NO")</f>
        <v>NO</v>
      </c>
      <c r="AU152" s="22" t="str">
        <f>IFERROR(('Activity data'!AU94*(1/Constants!$H$117))*ttokg*FracLEACH*MSLeachEF*NtoN2O*kgtoGg,"NO")</f>
        <v>NO</v>
      </c>
      <c r="AV152" s="22" t="str">
        <f>IFERROR(('Activity data'!AV94*(1/Constants!$H$117))*ttokg*FracLEACH*MSLeachEF*NtoN2O*kgtoGg,"NO")</f>
        <v>NO</v>
      </c>
      <c r="AW152" s="22" t="str">
        <f>IFERROR(('Activity data'!AW94*(1/Constants!$H$117))*ttokg*FracLEACH*MSLeachEF*NtoN2O*kgtoGg,"NO")</f>
        <v>NO</v>
      </c>
      <c r="AX152" s="22" t="str">
        <f>IFERROR(('Activity data'!AX94*(1/Constants!$H$117))*ttokg*FracLEACH*MSLeachEF*NtoN2O*kgtoGg,"NO")</f>
        <v>NO</v>
      </c>
      <c r="AY152" s="22" t="str">
        <f>IFERROR(('Activity data'!AY94*(1/Constants!$H$117))*ttokg*FracLEACH*MSLeachEF*NtoN2O*kgtoGg,"NO")</f>
        <v>NO</v>
      </c>
      <c r="AZ152" s="22" t="str">
        <f>IFERROR(('Activity data'!AZ94*(1/Constants!$H$117))*ttokg*FracLEACH*MSLeachEF*NtoN2O*kgtoGg,"NO")</f>
        <v>NO</v>
      </c>
      <c r="BA152" s="22" t="str">
        <f>IFERROR(('Activity data'!BA94*(1/Constants!$H$117))*ttokg*FracLEACH*MSLeachEF*NtoN2O*kgtoGg,"NO")</f>
        <v>NO</v>
      </c>
      <c r="BB152" s="22" t="str">
        <f>IFERROR(('Activity data'!BB94*(1/Constants!$H$117))*ttokg*FracLEACH*MSLeachEF*NtoN2O*kgtoGg,"NO")</f>
        <v>NO</v>
      </c>
      <c r="BC152" s="22" t="str">
        <f>IFERROR(('Activity data'!BC94*(1/Constants!$H$117))*ttokg*FracLEACH*MSLeachEF*NtoN2O*kgtoGg,"NO")</f>
        <v>NO</v>
      </c>
      <c r="BD152" s="22" t="str">
        <f>IFERROR(('Activity data'!BD94*(1/Constants!$H$117))*ttokg*FracLEACH*MSLeachEF*NtoN2O*kgtoGg,"NO")</f>
        <v>NO</v>
      </c>
      <c r="BE152" s="22" t="str">
        <f>IFERROR(('Activity data'!BE94*(1/Constants!$H$117))*ttokg*FracLEACH*MSLeachEF*NtoN2O*kgtoGg,"NO")</f>
        <v>NO</v>
      </c>
      <c r="BF152" s="22" t="str">
        <f>IFERROR(('Activity data'!BF94*(1/Constants!$H$117))*ttokg*FracLEACH*MSLeachEF*NtoN2O*kgtoGg,"NO")</f>
        <v>NO</v>
      </c>
      <c r="BG152" s="22" t="str">
        <f>IFERROR(('Activity data'!BG94*(1/Constants!$H$117))*ttokg*FracLEACH*MSLeachEF*NtoN2O*kgtoGg,"NO")</f>
        <v>NO</v>
      </c>
      <c r="BH152" s="22" t="str">
        <f>IFERROR(('Activity data'!BH94*(1/Constants!$H$117))*ttokg*FracLEACH*MSLeachEF*NtoN2O*kgtoGg,"NO")</f>
        <v>NO</v>
      </c>
      <c r="BI152" s="22" t="str">
        <f>IFERROR(('Activity data'!BI94*(1/Constants!$H$117))*ttokg*FracLEACH*MSLeachEF*NtoN2O*kgtoGg,"NO")</f>
        <v>NO</v>
      </c>
      <c r="BJ152" s="22" t="str">
        <f>IFERROR(('Activity data'!BJ94*(1/Constants!$H$117))*ttokg*FracLEACH*MSLeachEF*NtoN2O*kgtoGg,"NO")</f>
        <v>NO</v>
      </c>
      <c r="BK152" s="22" t="str">
        <f>IFERROR(('Activity data'!BK94*(1/Constants!$H$117))*ttokg*FracLEACH*MSLeachEF*NtoN2O*kgtoGg,"NO")</f>
        <v>NO</v>
      </c>
      <c r="BL152" s="22" t="str">
        <f>IFERROR(('Activity data'!BL94*(1/Constants!$H$117))*ttokg*FracLEACH*MSLeachEF*NtoN2O*kgtoGg,"NO")</f>
        <v>NO</v>
      </c>
      <c r="BM152" s="22" t="str">
        <f>IFERROR(('Activity data'!BM94*(1/Constants!$H$117))*ttokg*FracLEACH*MSLeachEF*NtoN2O*kgtoGg,"NO")</f>
        <v>NO</v>
      </c>
      <c r="BN152" s="22" t="str">
        <f>IFERROR(('Activity data'!BN94*(1/Constants!$H$117))*ttokg*FracLEACH*MSLeachEF*NtoN2O*kgtoGg,"NO")</f>
        <v>NO</v>
      </c>
      <c r="BO152" s="22" t="str">
        <f>IFERROR(('Activity data'!BO94*(1/Constants!$H$117))*ttokg*FracLEACH*MSLeachEF*NtoN2O*kgtoGg,"NO")</f>
        <v>NO</v>
      </c>
      <c r="BP152" s="22" t="str">
        <f>IFERROR(('Activity data'!BP94*(1/Constants!$H$117))*ttokg*FracLEACH*MSLeachEF*NtoN2O*kgtoGg,"NO")</f>
        <v>NO</v>
      </c>
    </row>
    <row r="153" spans="1:68" x14ac:dyDescent="0.25">
      <c r="A153" t="str">
        <f t="shared" si="58"/>
        <v>3C Aggregated and non-CO2 emissions on land</v>
      </c>
      <c r="B153" t="str">
        <f t="shared" si="59"/>
        <v>3C5 Indirect N2O from managed soils (N2O)</v>
      </c>
      <c r="C153" t="str">
        <f t="shared" si="54"/>
        <v>Leaching/runoff</v>
      </c>
      <c r="D153" t="str">
        <f>" - FSOM - "&amp;'Activity data'!D95</f>
        <v xml:space="preserve"> - FSOM - Settlements remaining settlements</v>
      </c>
      <c r="E153" t="str">
        <f t="shared" si="60"/>
        <v>Leaching/runoff - FSOM - Settlements remaining settlements</v>
      </c>
      <c r="F153" t="str">
        <f t="shared" si="47"/>
        <v>N2O</v>
      </c>
      <c r="G153" t="str">
        <f t="shared" si="48"/>
        <v>Gg N2O</v>
      </c>
      <c r="H153" s="22" t="str">
        <f>IFERROR(('Activity data'!H95*(1/Constants!$H$117))*ttokg*FracLEACH*MSLeachEF*NtoN2O*kgtoGg,"NO")</f>
        <v>NO</v>
      </c>
      <c r="I153" s="22">
        <f>IFERROR(('Activity data'!I95*(1/Constants!$H$117))*ttokg*FracLEACH*MSLeachEF*NtoN2O*kgtoGg,"NO")</f>
        <v>1.4734408870976798E-5</v>
      </c>
      <c r="J153" s="22">
        <f>IFERROR(('Activity data'!J95*(1/Constants!$H$117))*ttokg*FracLEACH*MSLeachEF*NtoN2O*kgtoGg,"NO")</f>
        <v>1.4734408870976798E-5</v>
      </c>
      <c r="K153" s="22">
        <f>IFERROR(('Activity data'!K95*(1/Constants!$H$117))*ttokg*FracLEACH*MSLeachEF*NtoN2O*kgtoGg,"NO")</f>
        <v>1.4734408870976798E-5</v>
      </c>
      <c r="L153" s="22">
        <f>IFERROR(('Activity data'!L95*(1/Constants!$H$117))*ttokg*FracLEACH*MSLeachEF*NtoN2O*kgtoGg,"NO")</f>
        <v>1.4734408870976798E-5</v>
      </c>
      <c r="M153" s="22">
        <f>IFERROR(('Activity data'!M95*(1/Constants!$H$117))*ttokg*FracLEACH*MSLeachEF*NtoN2O*kgtoGg,"NO")</f>
        <v>1.4734408870976798E-5</v>
      </c>
      <c r="N153" s="22">
        <f>IFERROR(('Activity data'!N95*(1/Constants!$H$117))*ttokg*FracLEACH*MSLeachEF*NtoN2O*kgtoGg,"NO")</f>
        <v>1.4734408870976798E-5</v>
      </c>
      <c r="O153" s="22">
        <f>IFERROR(('Activity data'!O95*(1/Constants!$H$117))*ttokg*FracLEACH*MSLeachEF*NtoN2O*kgtoGg,"NO")</f>
        <v>1.4734408870976798E-5</v>
      </c>
      <c r="P153" s="22">
        <f>IFERROR(('Activity data'!P95*(1/Constants!$H$117))*ttokg*FracLEACH*MSLeachEF*NtoN2O*kgtoGg,"NO")</f>
        <v>1.4734408870976798E-5</v>
      </c>
      <c r="Q153" s="22">
        <f>IFERROR(('Activity data'!Q95*(1/Constants!$H$117))*ttokg*FracLEACH*MSLeachEF*NtoN2O*kgtoGg,"NO")</f>
        <v>1.4734408870976798E-5</v>
      </c>
      <c r="R153" s="22">
        <f>IFERROR(('Activity data'!R95*(1/Constants!$H$117))*ttokg*FracLEACH*MSLeachEF*NtoN2O*kgtoGg,"NO")</f>
        <v>1.4734408870976798E-5</v>
      </c>
      <c r="S153" s="22">
        <f>IFERROR(('Activity data'!S95*(1/Constants!$H$117))*ttokg*FracLEACH*MSLeachEF*NtoN2O*kgtoGg,"NO")</f>
        <v>1.4734408870976798E-5</v>
      </c>
      <c r="T153" s="22">
        <f>IFERROR(('Activity data'!T95*(1/Constants!$H$117))*ttokg*FracLEACH*MSLeachEF*NtoN2O*kgtoGg,"NO")</f>
        <v>1.4734408870976798E-5</v>
      </c>
      <c r="U153" s="22">
        <f>IFERROR(('Activity data'!U95*(1/Constants!$H$117))*ttokg*FracLEACH*MSLeachEF*NtoN2O*kgtoGg,"NO")</f>
        <v>1.4734408870976798E-5</v>
      </c>
      <c r="V153" s="22">
        <f>IFERROR(('Activity data'!V95*(1/Constants!$H$117))*ttokg*FracLEACH*MSLeachEF*NtoN2O*kgtoGg,"NO")</f>
        <v>1.4734408870976798E-5</v>
      </c>
      <c r="W153" s="22">
        <f>IFERROR(('Activity data'!W95*(1/Constants!$H$117))*ttokg*FracLEACH*MSLeachEF*NtoN2O*kgtoGg,"NO")</f>
        <v>1.4734408870976798E-5</v>
      </c>
      <c r="X153" s="22">
        <f>IFERROR(('Activity data'!X95*(1/Constants!$H$117))*ttokg*FracLEACH*MSLeachEF*NtoN2O*kgtoGg,"NO")</f>
        <v>1.4734408870976798E-5</v>
      </c>
      <c r="Y153" s="22">
        <f>IFERROR(('Activity data'!Y95*(1/Constants!$H$117))*ttokg*FracLEACH*MSLeachEF*NtoN2O*kgtoGg,"NO")</f>
        <v>1.4734408870976798E-5</v>
      </c>
      <c r="Z153" s="22">
        <f>IFERROR(('Activity data'!Z95*(1/Constants!$H$117))*ttokg*FracLEACH*MSLeachEF*NtoN2O*kgtoGg,"NO")</f>
        <v>1.4734408870976798E-5</v>
      </c>
      <c r="AA153" s="22">
        <f>IFERROR(('Activity data'!AA95*(1/Constants!$H$117))*ttokg*FracLEACH*MSLeachEF*NtoN2O*kgtoGg,"NO")</f>
        <v>1.4734408870976798E-5</v>
      </c>
      <c r="AB153" s="22">
        <f>IFERROR(('Activity data'!AB95*(1/Constants!$H$117))*ttokg*FracLEACH*MSLeachEF*NtoN2O*kgtoGg,"NO")</f>
        <v>1.4734408870976798E-5</v>
      </c>
      <c r="AC153" s="22">
        <f>IFERROR(('Activity data'!AC95*(1/Constants!$H$117))*ttokg*FracLEACH*MSLeachEF*NtoN2O*kgtoGg,"NO")</f>
        <v>1.4734408870976798E-5</v>
      </c>
      <c r="AD153" s="22">
        <f>IFERROR(('Activity data'!AD95*(1/Constants!$H$117))*ttokg*FracLEACH*MSLeachEF*NtoN2O*kgtoGg,"NO")</f>
        <v>2.7260381750280425E-5</v>
      </c>
      <c r="AE153" s="22">
        <f>IFERROR(('Activity data'!AE95*(1/Constants!$H$117))*ttokg*FracLEACH*MSLeachEF*NtoN2O*kgtoGg,"NO")</f>
        <v>2.7260381750280425E-5</v>
      </c>
      <c r="AF153" s="22">
        <f>IFERROR(('Activity data'!AF95*(1/Constants!$H$117))*ttokg*FracLEACH*MSLeachEF*NtoN2O*kgtoGg,"NO")</f>
        <v>2.7260381750280425E-5</v>
      </c>
      <c r="AG153" s="22">
        <f>IFERROR(('Activity data'!AG95*(1/Constants!$H$117))*ttokg*FracLEACH*MSLeachEF*NtoN2O*kgtoGg,"NO")</f>
        <v>2.7260381750280425E-5</v>
      </c>
      <c r="AH153" s="22">
        <f>IFERROR(('Activity data'!AH95*(1/Constants!$H$117))*ttokg*FracLEACH*MSLeachEF*NtoN2O*kgtoGg,"NO")</f>
        <v>2.7260381750280425E-5</v>
      </c>
      <c r="AI153" s="22">
        <f>IFERROR(('Activity data'!AI95*(1/Constants!$H$117))*ttokg*FracLEACH*MSLeachEF*NtoN2O*kgtoGg,"NO")</f>
        <v>2.7260381750280425E-5</v>
      </c>
      <c r="AJ153" s="22">
        <f>IFERROR(('Activity data'!AJ95*(1/Constants!$H$117))*ttokg*FracLEACH*MSLeachEF*NtoN2O*kgtoGg,"NO")</f>
        <v>2.7260381750280425E-5</v>
      </c>
      <c r="AK153" s="22">
        <f>IFERROR(('Activity data'!AK95*(1/Constants!$H$117))*ttokg*FracLEACH*MSLeachEF*NtoN2O*kgtoGg,"NO")</f>
        <v>2.7260381750280425E-5</v>
      </c>
      <c r="AL153" s="22">
        <f>IFERROR(('Activity data'!AL95*(1/Constants!$H$117))*ttokg*FracLEACH*MSLeachEF*NtoN2O*kgtoGg,"NO")</f>
        <v>2.7260381750280425E-5</v>
      </c>
      <c r="AM153" s="22">
        <f>IFERROR(('Activity data'!AM95*(1/Constants!$H$117))*ttokg*FracLEACH*MSLeachEF*NtoN2O*kgtoGg,"NO")</f>
        <v>2.7260381750280425E-5</v>
      </c>
      <c r="AN153" s="22">
        <f>IFERROR(('Activity data'!AN95*(1/Constants!$H$117))*ttokg*FracLEACH*MSLeachEF*NtoN2O*kgtoGg,"NO")</f>
        <v>2.7260381750280425E-5</v>
      </c>
      <c r="AO153" s="22">
        <f>IFERROR(('Activity data'!AO95*(1/Constants!$H$117))*ttokg*FracLEACH*MSLeachEF*NtoN2O*kgtoGg,"NO")</f>
        <v>2.7260381750280425E-5</v>
      </c>
      <c r="AP153" s="22">
        <f>IFERROR(('Activity data'!AP95*(1/Constants!$H$117))*ttokg*FracLEACH*MSLeachEF*NtoN2O*kgtoGg,"NO")</f>
        <v>2.7260381750280425E-5</v>
      </c>
      <c r="AQ153" s="22">
        <f>IFERROR(('Activity data'!AQ95*(1/Constants!$H$117))*ttokg*FracLEACH*MSLeachEF*NtoN2O*kgtoGg,"NO")</f>
        <v>2.7260381750280425E-5</v>
      </c>
      <c r="AR153" s="22">
        <f>IFERROR(('Activity data'!AR95*(1/Constants!$H$117))*ttokg*FracLEACH*MSLeachEF*NtoN2O*kgtoGg,"NO")</f>
        <v>2.7260381750280425E-5</v>
      </c>
      <c r="AS153" s="22">
        <f>IFERROR(('Activity data'!AS95*(1/Constants!$H$117))*ttokg*FracLEACH*MSLeachEF*NtoN2O*kgtoGg,"NO")</f>
        <v>2.7260381750280425E-5</v>
      </c>
      <c r="AT153" s="22">
        <f>IFERROR(('Activity data'!AT95*(1/Constants!$H$117))*ttokg*FracLEACH*MSLeachEF*NtoN2O*kgtoGg,"NO")</f>
        <v>2.7260381750280425E-5</v>
      </c>
      <c r="AU153" s="22">
        <f>IFERROR(('Activity data'!AU95*(1/Constants!$H$117))*ttokg*FracLEACH*MSLeachEF*NtoN2O*kgtoGg,"NO")</f>
        <v>2.7260381750280425E-5</v>
      </c>
      <c r="AV153" s="22">
        <f>IFERROR(('Activity data'!AV95*(1/Constants!$H$117))*ttokg*FracLEACH*MSLeachEF*NtoN2O*kgtoGg,"NO")</f>
        <v>2.7260381750280425E-5</v>
      </c>
      <c r="AW153" s="22">
        <f>IFERROR(('Activity data'!AW95*(1/Constants!$H$117))*ttokg*FracLEACH*MSLeachEF*NtoN2O*kgtoGg,"NO")</f>
        <v>2.7260381750280425E-5</v>
      </c>
      <c r="AX153" s="22">
        <f>IFERROR(('Activity data'!AX95*(1/Constants!$H$117))*ttokg*FracLEACH*MSLeachEF*NtoN2O*kgtoGg,"NO")</f>
        <v>2.7260381750280425E-5</v>
      </c>
      <c r="AY153" s="22">
        <f>IFERROR(('Activity data'!AY95*(1/Constants!$H$117))*ttokg*FracLEACH*MSLeachEF*NtoN2O*kgtoGg,"NO")</f>
        <v>2.7260381750280425E-5</v>
      </c>
      <c r="AZ153" s="22">
        <f>IFERROR(('Activity data'!AZ95*(1/Constants!$H$117))*ttokg*FracLEACH*MSLeachEF*NtoN2O*kgtoGg,"NO")</f>
        <v>2.7260381750280425E-5</v>
      </c>
      <c r="BA153" s="22">
        <f>IFERROR(('Activity data'!BA95*(1/Constants!$H$117))*ttokg*FracLEACH*MSLeachEF*NtoN2O*kgtoGg,"NO")</f>
        <v>2.7260381750280425E-5</v>
      </c>
      <c r="BB153" s="22">
        <f>IFERROR(('Activity data'!BB95*(1/Constants!$H$117))*ttokg*FracLEACH*MSLeachEF*NtoN2O*kgtoGg,"NO")</f>
        <v>2.7260381750280425E-5</v>
      </c>
      <c r="BC153" s="22">
        <f>IFERROR(('Activity data'!BC95*(1/Constants!$H$117))*ttokg*FracLEACH*MSLeachEF*NtoN2O*kgtoGg,"NO")</f>
        <v>2.7260381750280425E-5</v>
      </c>
      <c r="BD153" s="22">
        <f>IFERROR(('Activity data'!BD95*(1/Constants!$H$117))*ttokg*FracLEACH*MSLeachEF*NtoN2O*kgtoGg,"NO")</f>
        <v>2.7260381750280425E-5</v>
      </c>
      <c r="BE153" s="22">
        <f>IFERROR(('Activity data'!BE95*(1/Constants!$H$117))*ttokg*FracLEACH*MSLeachEF*NtoN2O*kgtoGg,"NO")</f>
        <v>2.7260381750280425E-5</v>
      </c>
      <c r="BF153" s="22">
        <f>IFERROR(('Activity data'!BF95*(1/Constants!$H$117))*ttokg*FracLEACH*MSLeachEF*NtoN2O*kgtoGg,"NO")</f>
        <v>2.7260381750280425E-5</v>
      </c>
      <c r="BG153" s="22">
        <f>IFERROR(('Activity data'!BG95*(1/Constants!$H$117))*ttokg*FracLEACH*MSLeachEF*NtoN2O*kgtoGg,"NO")</f>
        <v>2.7260381750280425E-5</v>
      </c>
      <c r="BH153" s="22">
        <f>IFERROR(('Activity data'!BH95*(1/Constants!$H$117))*ttokg*FracLEACH*MSLeachEF*NtoN2O*kgtoGg,"NO")</f>
        <v>2.7260381750280425E-5</v>
      </c>
      <c r="BI153" s="22">
        <f>IFERROR(('Activity data'!BI95*(1/Constants!$H$117))*ttokg*FracLEACH*MSLeachEF*NtoN2O*kgtoGg,"NO")</f>
        <v>2.7260381750280425E-5</v>
      </c>
      <c r="BJ153" s="22">
        <f>IFERROR(('Activity data'!BJ95*(1/Constants!$H$117))*ttokg*FracLEACH*MSLeachEF*NtoN2O*kgtoGg,"NO")</f>
        <v>2.7260381750280425E-5</v>
      </c>
      <c r="BK153" s="22">
        <f>IFERROR(('Activity data'!BK95*(1/Constants!$H$117))*ttokg*FracLEACH*MSLeachEF*NtoN2O*kgtoGg,"NO")</f>
        <v>2.7260381750280425E-5</v>
      </c>
      <c r="BL153" s="22">
        <f>IFERROR(('Activity data'!BL95*(1/Constants!$H$117))*ttokg*FracLEACH*MSLeachEF*NtoN2O*kgtoGg,"NO")</f>
        <v>2.7260381750280425E-5</v>
      </c>
      <c r="BM153" s="22">
        <f>IFERROR(('Activity data'!BM95*(1/Constants!$H$117))*ttokg*FracLEACH*MSLeachEF*NtoN2O*kgtoGg,"NO")</f>
        <v>2.7260381750280425E-5</v>
      </c>
      <c r="BN153" s="22">
        <f>IFERROR(('Activity data'!BN95*(1/Constants!$H$117))*ttokg*FracLEACH*MSLeachEF*NtoN2O*kgtoGg,"NO")</f>
        <v>2.7260381750280425E-5</v>
      </c>
      <c r="BO153" s="22">
        <f>IFERROR(('Activity data'!BO95*(1/Constants!$H$117))*ttokg*FracLEACH*MSLeachEF*NtoN2O*kgtoGg,"NO")</f>
        <v>2.7260381750280425E-5</v>
      </c>
      <c r="BP153" s="22">
        <f>IFERROR(('Activity data'!BP95*(1/Constants!$H$117))*ttokg*FracLEACH*MSLeachEF*NtoN2O*kgtoGg,"NO")</f>
        <v>2.7260381750280425E-5</v>
      </c>
    </row>
    <row r="154" spans="1:68" x14ac:dyDescent="0.25">
      <c r="A154" t="str">
        <f t="shared" si="58"/>
        <v>3C Aggregated and non-CO2 emissions on land</v>
      </c>
      <c r="B154" t="str">
        <f t="shared" si="59"/>
        <v>3C5 Indirect N2O from managed soils (N2O)</v>
      </c>
      <c r="C154" t="str">
        <f t="shared" si="54"/>
        <v>Leaching/runoff</v>
      </c>
      <c r="D154" t="str">
        <f>" - FSOM - "&amp;'Activity data'!D96</f>
        <v xml:space="preserve"> - FSOM - Land converted to settlements</v>
      </c>
      <c r="E154" t="str">
        <f t="shared" si="60"/>
        <v>Leaching/runoff - FSOM - Land converted to settlements</v>
      </c>
      <c r="F154" t="str">
        <f t="shared" si="47"/>
        <v>N2O</v>
      </c>
      <c r="G154" t="str">
        <f t="shared" si="48"/>
        <v>Gg N2O</v>
      </c>
      <c r="H154" s="22">
        <f>IFERROR(('Activity data'!H96*(1/Constants!$H$117))*ttokg*FracLEACH*MSLeachEF*NtoN2O*kgtoGg,"NO")</f>
        <v>0</v>
      </c>
      <c r="I154" s="22">
        <f>IFERROR(('Activity data'!I96*(1/Constants!$H$117))*ttokg*FracLEACH*MSLeachEF*NtoN2O*kgtoGg,"NO")</f>
        <v>8.2952824923361885E-3</v>
      </c>
      <c r="J154" s="22">
        <f>IFERROR(('Activity data'!J96*(1/Constants!$H$117))*ttokg*FracLEACH*MSLeachEF*NtoN2O*kgtoGg,"NO")</f>
        <v>8.2952824923361885E-3</v>
      </c>
      <c r="K154" s="22">
        <f>IFERROR(('Activity data'!K96*(1/Constants!$H$117))*ttokg*FracLEACH*MSLeachEF*NtoN2O*kgtoGg,"NO")</f>
        <v>8.2952824923361885E-3</v>
      </c>
      <c r="L154" s="22">
        <f>IFERROR(('Activity data'!L96*(1/Constants!$H$117))*ttokg*FracLEACH*MSLeachEF*NtoN2O*kgtoGg,"NO")</f>
        <v>8.2952824923361885E-3</v>
      </c>
      <c r="M154" s="22">
        <f>IFERROR(('Activity data'!M96*(1/Constants!$H$117))*ttokg*FracLEACH*MSLeachEF*NtoN2O*kgtoGg,"NO")</f>
        <v>8.2952824923361885E-3</v>
      </c>
      <c r="N154" s="22">
        <f>IFERROR(('Activity data'!N96*(1/Constants!$H$117))*ttokg*FracLEACH*MSLeachEF*NtoN2O*kgtoGg,"NO")</f>
        <v>8.2952824923361885E-3</v>
      </c>
      <c r="O154" s="22">
        <f>IFERROR(('Activity data'!O96*(1/Constants!$H$117))*ttokg*FracLEACH*MSLeachEF*NtoN2O*kgtoGg,"NO")</f>
        <v>8.2952824923361885E-3</v>
      </c>
      <c r="P154" s="22">
        <f>IFERROR(('Activity data'!P96*(1/Constants!$H$117))*ttokg*FracLEACH*MSLeachEF*NtoN2O*kgtoGg,"NO")</f>
        <v>8.2952824923361885E-3</v>
      </c>
      <c r="Q154" s="22">
        <f>IFERROR(('Activity data'!Q96*(1/Constants!$H$117))*ttokg*FracLEACH*MSLeachEF*NtoN2O*kgtoGg,"NO")</f>
        <v>8.2952824923361885E-3</v>
      </c>
      <c r="R154" s="22">
        <f>IFERROR(('Activity data'!R96*(1/Constants!$H$117))*ttokg*FracLEACH*MSLeachEF*NtoN2O*kgtoGg,"NO")</f>
        <v>8.2952824923361885E-3</v>
      </c>
      <c r="S154" s="22">
        <f>IFERROR(('Activity data'!S96*(1/Constants!$H$117))*ttokg*FracLEACH*MSLeachEF*NtoN2O*kgtoGg,"NO")</f>
        <v>8.2952824923361885E-3</v>
      </c>
      <c r="T154" s="22">
        <f>IFERROR(('Activity data'!T96*(1/Constants!$H$117))*ttokg*FracLEACH*MSLeachEF*NtoN2O*kgtoGg,"NO")</f>
        <v>8.2952824923361885E-3</v>
      </c>
      <c r="U154" s="22">
        <f>IFERROR(('Activity data'!U96*(1/Constants!$H$117))*ttokg*FracLEACH*MSLeachEF*NtoN2O*kgtoGg,"NO")</f>
        <v>8.2952824923361885E-3</v>
      </c>
      <c r="V154" s="22">
        <f>IFERROR(('Activity data'!V96*(1/Constants!$H$117))*ttokg*FracLEACH*MSLeachEF*NtoN2O*kgtoGg,"NO")</f>
        <v>8.2952824923361885E-3</v>
      </c>
      <c r="W154" s="22">
        <f>IFERROR(('Activity data'!W96*(1/Constants!$H$117))*ttokg*FracLEACH*MSLeachEF*NtoN2O*kgtoGg,"NO")</f>
        <v>8.2952824923361885E-3</v>
      </c>
      <c r="X154" s="22">
        <f>IFERROR(('Activity data'!X96*(1/Constants!$H$117))*ttokg*FracLEACH*MSLeachEF*NtoN2O*kgtoGg,"NO")</f>
        <v>8.2952824923361885E-3</v>
      </c>
      <c r="Y154" s="22">
        <f>IFERROR(('Activity data'!Y96*(1/Constants!$H$117))*ttokg*FracLEACH*MSLeachEF*NtoN2O*kgtoGg,"NO")</f>
        <v>8.2952824923361885E-3</v>
      </c>
      <c r="Z154" s="22">
        <f>IFERROR(('Activity data'!Z96*(1/Constants!$H$117))*ttokg*FracLEACH*MSLeachEF*NtoN2O*kgtoGg,"NO")</f>
        <v>8.2952824923361885E-3</v>
      </c>
      <c r="AA154" s="22">
        <f>IFERROR(('Activity data'!AA96*(1/Constants!$H$117))*ttokg*FracLEACH*MSLeachEF*NtoN2O*kgtoGg,"NO")</f>
        <v>8.2952824923361885E-3</v>
      </c>
      <c r="AB154" s="22">
        <f>IFERROR(('Activity data'!AB96*(1/Constants!$H$117))*ttokg*FracLEACH*MSLeachEF*NtoN2O*kgtoGg,"NO")</f>
        <v>8.2952824923361885E-3</v>
      </c>
      <c r="AC154" s="22">
        <f>IFERROR(('Activity data'!AC96*(1/Constants!$H$117))*ttokg*FracLEACH*MSLeachEF*NtoN2O*kgtoGg,"NO")</f>
        <v>8.2952824923361885E-3</v>
      </c>
      <c r="AD154" s="22">
        <f>IFERROR(('Activity data'!AD96*(1/Constants!$H$117))*ttokg*FracLEACH*MSLeachEF*NtoN2O*kgtoGg,"NO")</f>
        <v>2.4770655550591862E-3</v>
      </c>
      <c r="AE154" s="22">
        <f>IFERROR(('Activity data'!AE96*(1/Constants!$H$117))*ttokg*FracLEACH*MSLeachEF*NtoN2O*kgtoGg,"NO")</f>
        <v>2.4770655550591862E-3</v>
      </c>
      <c r="AF154" s="22">
        <f>IFERROR(('Activity data'!AF96*(1/Constants!$H$117))*ttokg*FracLEACH*MSLeachEF*NtoN2O*kgtoGg,"NO")</f>
        <v>2.4770655550591862E-3</v>
      </c>
      <c r="AG154" s="22">
        <f>IFERROR(('Activity data'!AG96*(1/Constants!$H$117))*ttokg*FracLEACH*MSLeachEF*NtoN2O*kgtoGg,"NO")</f>
        <v>2.4770655550591862E-3</v>
      </c>
      <c r="AH154" s="22">
        <f>IFERROR(('Activity data'!AH96*(1/Constants!$H$117))*ttokg*FracLEACH*MSLeachEF*NtoN2O*kgtoGg,"NO")</f>
        <v>2.4770655550591862E-3</v>
      </c>
      <c r="AI154" s="22">
        <f>IFERROR(('Activity data'!AI96*(1/Constants!$H$117))*ttokg*FracLEACH*MSLeachEF*NtoN2O*kgtoGg,"NO")</f>
        <v>2.4770655550591862E-3</v>
      </c>
      <c r="AJ154" s="22">
        <f>IFERROR(('Activity data'!AJ96*(1/Constants!$H$117))*ttokg*FracLEACH*MSLeachEF*NtoN2O*kgtoGg,"NO")</f>
        <v>2.4770655550591862E-3</v>
      </c>
      <c r="AK154" s="22">
        <f>IFERROR(('Activity data'!AK96*(1/Constants!$H$117))*ttokg*FracLEACH*MSLeachEF*NtoN2O*kgtoGg,"NO")</f>
        <v>2.4770655550591862E-3</v>
      </c>
      <c r="AL154" s="22">
        <f>IFERROR(('Activity data'!AL96*(1/Constants!$H$117))*ttokg*FracLEACH*MSLeachEF*NtoN2O*kgtoGg,"NO")</f>
        <v>2.4770655550591862E-3</v>
      </c>
      <c r="AM154" s="22">
        <f>IFERROR(('Activity data'!AM96*(1/Constants!$H$117))*ttokg*FracLEACH*MSLeachEF*NtoN2O*kgtoGg,"NO")</f>
        <v>2.4770655550591862E-3</v>
      </c>
      <c r="AN154" s="22">
        <f>IFERROR(('Activity data'!AN96*(1/Constants!$H$117))*ttokg*FracLEACH*MSLeachEF*NtoN2O*kgtoGg,"NO")</f>
        <v>2.4770655550591862E-3</v>
      </c>
      <c r="AO154" s="22">
        <f>IFERROR(('Activity data'!AO96*(1/Constants!$H$117))*ttokg*FracLEACH*MSLeachEF*NtoN2O*kgtoGg,"NO")</f>
        <v>2.4770655550591862E-3</v>
      </c>
      <c r="AP154" s="22">
        <f>IFERROR(('Activity data'!AP96*(1/Constants!$H$117))*ttokg*FracLEACH*MSLeachEF*NtoN2O*kgtoGg,"NO")</f>
        <v>2.4770655550591862E-3</v>
      </c>
      <c r="AQ154" s="22">
        <f>IFERROR(('Activity data'!AQ96*(1/Constants!$H$117))*ttokg*FracLEACH*MSLeachEF*NtoN2O*kgtoGg,"NO")</f>
        <v>2.4770655550591862E-3</v>
      </c>
      <c r="AR154" s="22">
        <f>IFERROR(('Activity data'!AR96*(1/Constants!$H$117))*ttokg*FracLEACH*MSLeachEF*NtoN2O*kgtoGg,"NO")</f>
        <v>2.4770655550591862E-3</v>
      </c>
      <c r="AS154" s="22">
        <f>IFERROR(('Activity data'!AS96*(1/Constants!$H$117))*ttokg*FracLEACH*MSLeachEF*NtoN2O*kgtoGg,"NO")</f>
        <v>2.4770655550591862E-3</v>
      </c>
      <c r="AT154" s="22">
        <f>IFERROR(('Activity data'!AT96*(1/Constants!$H$117))*ttokg*FracLEACH*MSLeachEF*NtoN2O*kgtoGg,"NO")</f>
        <v>2.4770655550591862E-3</v>
      </c>
      <c r="AU154" s="22">
        <f>IFERROR(('Activity data'!AU96*(1/Constants!$H$117))*ttokg*FracLEACH*MSLeachEF*NtoN2O*kgtoGg,"NO")</f>
        <v>2.4770655550591862E-3</v>
      </c>
      <c r="AV154" s="22">
        <f>IFERROR(('Activity data'!AV96*(1/Constants!$H$117))*ttokg*FracLEACH*MSLeachEF*NtoN2O*kgtoGg,"NO")</f>
        <v>2.4770655550591862E-3</v>
      </c>
      <c r="AW154" s="22">
        <f>IFERROR(('Activity data'!AW96*(1/Constants!$H$117))*ttokg*FracLEACH*MSLeachEF*NtoN2O*kgtoGg,"NO")</f>
        <v>2.4770655550591862E-3</v>
      </c>
      <c r="AX154" s="22">
        <f>IFERROR(('Activity data'!AX96*(1/Constants!$H$117))*ttokg*FracLEACH*MSLeachEF*NtoN2O*kgtoGg,"NO")</f>
        <v>2.4770655550591862E-3</v>
      </c>
      <c r="AY154" s="22">
        <f>IFERROR(('Activity data'!AY96*(1/Constants!$H$117))*ttokg*FracLEACH*MSLeachEF*NtoN2O*kgtoGg,"NO")</f>
        <v>2.4770655550591862E-3</v>
      </c>
      <c r="AZ154" s="22">
        <f>IFERROR(('Activity data'!AZ96*(1/Constants!$H$117))*ttokg*FracLEACH*MSLeachEF*NtoN2O*kgtoGg,"NO")</f>
        <v>2.4770655550591862E-3</v>
      </c>
      <c r="BA154" s="22">
        <f>IFERROR(('Activity data'!BA96*(1/Constants!$H$117))*ttokg*FracLEACH*MSLeachEF*NtoN2O*kgtoGg,"NO")</f>
        <v>2.4770655550591862E-3</v>
      </c>
      <c r="BB154" s="22">
        <f>IFERROR(('Activity data'!BB96*(1/Constants!$H$117))*ttokg*FracLEACH*MSLeachEF*NtoN2O*kgtoGg,"NO")</f>
        <v>2.4770655550591862E-3</v>
      </c>
      <c r="BC154" s="22">
        <f>IFERROR(('Activity data'!BC96*(1/Constants!$H$117))*ttokg*FracLEACH*MSLeachEF*NtoN2O*kgtoGg,"NO")</f>
        <v>2.4770655550591862E-3</v>
      </c>
      <c r="BD154" s="22">
        <f>IFERROR(('Activity data'!BD96*(1/Constants!$H$117))*ttokg*FracLEACH*MSLeachEF*NtoN2O*kgtoGg,"NO")</f>
        <v>2.4770655550591862E-3</v>
      </c>
      <c r="BE154" s="22">
        <f>IFERROR(('Activity data'!BE96*(1/Constants!$H$117))*ttokg*FracLEACH*MSLeachEF*NtoN2O*kgtoGg,"NO")</f>
        <v>2.4770655550591862E-3</v>
      </c>
      <c r="BF154" s="22">
        <f>IFERROR(('Activity data'!BF96*(1/Constants!$H$117))*ttokg*FracLEACH*MSLeachEF*NtoN2O*kgtoGg,"NO")</f>
        <v>2.4770655550591862E-3</v>
      </c>
      <c r="BG154" s="22">
        <f>IFERROR(('Activity data'!BG96*(1/Constants!$H$117))*ttokg*FracLEACH*MSLeachEF*NtoN2O*kgtoGg,"NO")</f>
        <v>2.4770655550591862E-3</v>
      </c>
      <c r="BH154" s="22">
        <f>IFERROR(('Activity data'!BH96*(1/Constants!$H$117))*ttokg*FracLEACH*MSLeachEF*NtoN2O*kgtoGg,"NO")</f>
        <v>2.4770655550591862E-3</v>
      </c>
      <c r="BI154" s="22">
        <f>IFERROR(('Activity data'!BI96*(1/Constants!$H$117))*ttokg*FracLEACH*MSLeachEF*NtoN2O*kgtoGg,"NO")</f>
        <v>2.4770655550591862E-3</v>
      </c>
      <c r="BJ154" s="22">
        <f>IFERROR(('Activity data'!BJ96*(1/Constants!$H$117))*ttokg*FracLEACH*MSLeachEF*NtoN2O*kgtoGg,"NO")</f>
        <v>2.4770655550591862E-3</v>
      </c>
      <c r="BK154" s="22">
        <f>IFERROR(('Activity data'!BK96*(1/Constants!$H$117))*ttokg*FracLEACH*MSLeachEF*NtoN2O*kgtoGg,"NO")</f>
        <v>2.4770655550591862E-3</v>
      </c>
      <c r="BL154" s="22">
        <f>IFERROR(('Activity data'!BL96*(1/Constants!$H$117))*ttokg*FracLEACH*MSLeachEF*NtoN2O*kgtoGg,"NO")</f>
        <v>2.4770655550591862E-3</v>
      </c>
      <c r="BM154" s="22">
        <f>IFERROR(('Activity data'!BM96*(1/Constants!$H$117))*ttokg*FracLEACH*MSLeachEF*NtoN2O*kgtoGg,"NO")</f>
        <v>2.4770655550591862E-3</v>
      </c>
      <c r="BN154" s="22">
        <f>IFERROR(('Activity data'!BN96*(1/Constants!$H$117))*ttokg*FracLEACH*MSLeachEF*NtoN2O*kgtoGg,"NO")</f>
        <v>2.4770655550591862E-3</v>
      </c>
      <c r="BO154" s="22">
        <f>IFERROR(('Activity data'!BO96*(1/Constants!$H$117))*ttokg*FracLEACH*MSLeachEF*NtoN2O*kgtoGg,"NO")</f>
        <v>2.4770655550591862E-3</v>
      </c>
      <c r="BP154" s="22">
        <f>IFERROR(('Activity data'!BP96*(1/Constants!$H$117))*ttokg*FracLEACH*MSLeachEF*NtoN2O*kgtoGg,"NO")</f>
        <v>2.4770655550591862E-3</v>
      </c>
    </row>
    <row r="155" spans="1:68" x14ac:dyDescent="0.25">
      <c r="A155" t="str">
        <f t="shared" si="58"/>
        <v>3C Aggregated and non-CO2 emissions on land</v>
      </c>
      <c r="B155" t="str">
        <f t="shared" si="59"/>
        <v>3C5 Indirect N2O from managed soils (N2O)</v>
      </c>
      <c r="C155" t="str">
        <f t="shared" si="54"/>
        <v>Leaching/runoff</v>
      </c>
      <c r="D155" t="str">
        <f>" - FSOM - "&amp;'Activity data'!D97</f>
        <v xml:space="preserve"> - FSOM - Other land remaining other land</v>
      </c>
      <c r="E155" t="str">
        <f t="shared" si="60"/>
        <v>Leaching/runoff - FSOM - Other land remaining other land</v>
      </c>
      <c r="F155" t="str">
        <f t="shared" si="47"/>
        <v>N2O</v>
      </c>
      <c r="G155" t="str">
        <f t="shared" si="48"/>
        <v>Gg N2O</v>
      </c>
      <c r="H155" s="22" t="str">
        <f>IFERROR(('Activity data'!H97*(1/Constants!$H$117))*ttokg*FracLEACH*MSLeachEF*NtoN2O*kgtoGg,"NO")</f>
        <v>NO</v>
      </c>
      <c r="I155" s="22" t="str">
        <f>IFERROR(('Activity data'!I97*(1/Constants!$H$117))*ttokg*FracLEACH*MSLeachEF*NtoN2O*kgtoGg,"NO")</f>
        <v>NO</v>
      </c>
      <c r="J155" s="22" t="str">
        <f>IFERROR(('Activity data'!J97*(1/Constants!$H$117))*ttokg*FracLEACH*MSLeachEF*NtoN2O*kgtoGg,"NO")</f>
        <v>NO</v>
      </c>
      <c r="K155" s="22" t="str">
        <f>IFERROR(('Activity data'!K97*(1/Constants!$H$117))*ttokg*FracLEACH*MSLeachEF*NtoN2O*kgtoGg,"NO")</f>
        <v>NO</v>
      </c>
      <c r="L155" s="22" t="str">
        <f>IFERROR(('Activity data'!L97*(1/Constants!$H$117))*ttokg*FracLEACH*MSLeachEF*NtoN2O*kgtoGg,"NO")</f>
        <v>NO</v>
      </c>
      <c r="M155" s="22" t="str">
        <f>IFERROR(('Activity data'!M97*(1/Constants!$H$117))*ttokg*FracLEACH*MSLeachEF*NtoN2O*kgtoGg,"NO")</f>
        <v>NO</v>
      </c>
      <c r="N155" s="22" t="str">
        <f>IFERROR(('Activity data'!N97*(1/Constants!$H$117))*ttokg*FracLEACH*MSLeachEF*NtoN2O*kgtoGg,"NO")</f>
        <v>NO</v>
      </c>
      <c r="O155" s="22" t="str">
        <f>IFERROR(('Activity data'!O97*(1/Constants!$H$117))*ttokg*FracLEACH*MSLeachEF*NtoN2O*kgtoGg,"NO")</f>
        <v>NO</v>
      </c>
      <c r="P155" s="22" t="str">
        <f>IFERROR(('Activity data'!P97*(1/Constants!$H$117))*ttokg*FracLEACH*MSLeachEF*NtoN2O*kgtoGg,"NO")</f>
        <v>NO</v>
      </c>
      <c r="Q155" s="22" t="str">
        <f>IFERROR(('Activity data'!Q97*(1/Constants!$H$117))*ttokg*FracLEACH*MSLeachEF*NtoN2O*kgtoGg,"NO")</f>
        <v>NO</v>
      </c>
      <c r="R155" s="22" t="str">
        <f>IFERROR(('Activity data'!R97*(1/Constants!$H$117))*ttokg*FracLEACH*MSLeachEF*NtoN2O*kgtoGg,"NO")</f>
        <v>NO</v>
      </c>
      <c r="S155" s="22" t="str">
        <f>IFERROR(('Activity data'!S97*(1/Constants!$H$117))*ttokg*FracLEACH*MSLeachEF*NtoN2O*kgtoGg,"NO")</f>
        <v>NO</v>
      </c>
      <c r="T155" s="22" t="str">
        <f>IFERROR(('Activity data'!T97*(1/Constants!$H$117))*ttokg*FracLEACH*MSLeachEF*NtoN2O*kgtoGg,"NO")</f>
        <v>NO</v>
      </c>
      <c r="U155" s="22" t="str">
        <f>IFERROR(('Activity data'!U97*(1/Constants!$H$117))*ttokg*FracLEACH*MSLeachEF*NtoN2O*kgtoGg,"NO")</f>
        <v>NO</v>
      </c>
      <c r="V155" s="22" t="str">
        <f>IFERROR(('Activity data'!V97*(1/Constants!$H$117))*ttokg*FracLEACH*MSLeachEF*NtoN2O*kgtoGg,"NO")</f>
        <v>NO</v>
      </c>
      <c r="W155" s="22" t="str">
        <f>IFERROR(('Activity data'!W97*(1/Constants!$H$117))*ttokg*FracLEACH*MSLeachEF*NtoN2O*kgtoGg,"NO")</f>
        <v>NO</v>
      </c>
      <c r="X155" s="22" t="str">
        <f>IFERROR(('Activity data'!X97*(1/Constants!$H$117))*ttokg*FracLEACH*MSLeachEF*NtoN2O*kgtoGg,"NO")</f>
        <v>NO</v>
      </c>
      <c r="Y155" s="22" t="str">
        <f>IFERROR(('Activity data'!Y97*(1/Constants!$H$117))*ttokg*FracLEACH*MSLeachEF*NtoN2O*kgtoGg,"NO")</f>
        <v>NO</v>
      </c>
      <c r="Z155" s="22" t="str">
        <f>IFERROR(('Activity data'!Z97*(1/Constants!$H$117))*ttokg*FracLEACH*MSLeachEF*NtoN2O*kgtoGg,"NO")</f>
        <v>NO</v>
      </c>
      <c r="AA155" s="22" t="str">
        <f>IFERROR(('Activity data'!AA97*(1/Constants!$H$117))*ttokg*FracLEACH*MSLeachEF*NtoN2O*kgtoGg,"NO")</f>
        <v>NO</v>
      </c>
      <c r="AB155" s="22" t="str">
        <f>IFERROR(('Activity data'!AB97*(1/Constants!$H$117))*ttokg*FracLEACH*MSLeachEF*NtoN2O*kgtoGg,"NO")</f>
        <v>NO</v>
      </c>
      <c r="AC155" s="22" t="str">
        <f>IFERROR(('Activity data'!AC97*(1/Constants!$H$117))*ttokg*FracLEACH*MSLeachEF*NtoN2O*kgtoGg,"NO")</f>
        <v>NO</v>
      </c>
      <c r="AD155" s="22" t="str">
        <f>IFERROR(('Activity data'!AD97*(1/Constants!$H$117))*ttokg*FracLEACH*MSLeachEF*NtoN2O*kgtoGg,"NO")</f>
        <v>NO</v>
      </c>
      <c r="AE155" s="22" t="str">
        <f>IFERROR(('Activity data'!AE97*(1/Constants!$H$117))*ttokg*FracLEACH*MSLeachEF*NtoN2O*kgtoGg,"NO")</f>
        <v>NO</v>
      </c>
      <c r="AF155" s="22" t="str">
        <f>IFERROR(('Activity data'!AF97*(1/Constants!$H$117))*ttokg*FracLEACH*MSLeachEF*NtoN2O*kgtoGg,"NO")</f>
        <v>NO</v>
      </c>
      <c r="AG155" s="22" t="str">
        <f>IFERROR(('Activity data'!AG97*(1/Constants!$H$117))*ttokg*FracLEACH*MSLeachEF*NtoN2O*kgtoGg,"NO")</f>
        <v>NO</v>
      </c>
      <c r="AH155" s="22" t="str">
        <f>IFERROR(('Activity data'!AH97*(1/Constants!$H$117))*ttokg*FracLEACH*MSLeachEF*NtoN2O*kgtoGg,"NO")</f>
        <v>NO</v>
      </c>
      <c r="AI155" s="22" t="str">
        <f>IFERROR(('Activity data'!AI97*(1/Constants!$H$117))*ttokg*FracLEACH*MSLeachEF*NtoN2O*kgtoGg,"NO")</f>
        <v>NO</v>
      </c>
      <c r="AJ155" s="22" t="str">
        <f>IFERROR(('Activity data'!AJ97*(1/Constants!$H$117))*ttokg*FracLEACH*MSLeachEF*NtoN2O*kgtoGg,"NO")</f>
        <v>NO</v>
      </c>
      <c r="AK155" s="22" t="str">
        <f>IFERROR(('Activity data'!AK97*(1/Constants!$H$117))*ttokg*FracLEACH*MSLeachEF*NtoN2O*kgtoGg,"NO")</f>
        <v>NO</v>
      </c>
      <c r="AL155" s="22" t="str">
        <f>IFERROR(('Activity data'!AL97*(1/Constants!$H$117))*ttokg*FracLEACH*MSLeachEF*NtoN2O*kgtoGg,"NO")</f>
        <v>NO</v>
      </c>
      <c r="AM155" s="22" t="str">
        <f>IFERROR(('Activity data'!AM97*(1/Constants!$H$117))*ttokg*FracLEACH*MSLeachEF*NtoN2O*kgtoGg,"NO")</f>
        <v>NO</v>
      </c>
      <c r="AN155" s="22" t="str">
        <f>IFERROR(('Activity data'!AN97*(1/Constants!$H$117))*ttokg*FracLEACH*MSLeachEF*NtoN2O*kgtoGg,"NO")</f>
        <v>NO</v>
      </c>
      <c r="AO155" s="22" t="str">
        <f>IFERROR(('Activity data'!AO97*(1/Constants!$H$117))*ttokg*FracLEACH*MSLeachEF*NtoN2O*kgtoGg,"NO")</f>
        <v>NO</v>
      </c>
      <c r="AP155" s="22" t="str">
        <f>IFERROR(('Activity data'!AP97*(1/Constants!$H$117))*ttokg*FracLEACH*MSLeachEF*NtoN2O*kgtoGg,"NO")</f>
        <v>NO</v>
      </c>
      <c r="AQ155" s="22" t="str">
        <f>IFERROR(('Activity data'!AQ97*(1/Constants!$H$117))*ttokg*FracLEACH*MSLeachEF*NtoN2O*kgtoGg,"NO")</f>
        <v>NO</v>
      </c>
      <c r="AR155" s="22" t="str">
        <f>IFERROR(('Activity data'!AR97*(1/Constants!$H$117))*ttokg*FracLEACH*MSLeachEF*NtoN2O*kgtoGg,"NO")</f>
        <v>NO</v>
      </c>
      <c r="AS155" s="22" t="str">
        <f>IFERROR(('Activity data'!AS97*(1/Constants!$H$117))*ttokg*FracLEACH*MSLeachEF*NtoN2O*kgtoGg,"NO")</f>
        <v>NO</v>
      </c>
      <c r="AT155" s="22" t="str">
        <f>IFERROR(('Activity data'!AT97*(1/Constants!$H$117))*ttokg*FracLEACH*MSLeachEF*NtoN2O*kgtoGg,"NO")</f>
        <v>NO</v>
      </c>
      <c r="AU155" s="22" t="str">
        <f>IFERROR(('Activity data'!AU97*(1/Constants!$H$117))*ttokg*FracLEACH*MSLeachEF*NtoN2O*kgtoGg,"NO")</f>
        <v>NO</v>
      </c>
      <c r="AV155" s="22" t="str">
        <f>IFERROR(('Activity data'!AV97*(1/Constants!$H$117))*ttokg*FracLEACH*MSLeachEF*NtoN2O*kgtoGg,"NO")</f>
        <v>NO</v>
      </c>
      <c r="AW155" s="22" t="str">
        <f>IFERROR(('Activity data'!AW97*(1/Constants!$H$117))*ttokg*FracLEACH*MSLeachEF*NtoN2O*kgtoGg,"NO")</f>
        <v>NO</v>
      </c>
      <c r="AX155" s="22" t="str">
        <f>IFERROR(('Activity data'!AX97*(1/Constants!$H$117))*ttokg*FracLEACH*MSLeachEF*NtoN2O*kgtoGg,"NO")</f>
        <v>NO</v>
      </c>
      <c r="AY155" s="22" t="str">
        <f>IFERROR(('Activity data'!AY97*(1/Constants!$H$117))*ttokg*FracLEACH*MSLeachEF*NtoN2O*kgtoGg,"NO")</f>
        <v>NO</v>
      </c>
      <c r="AZ155" s="22" t="str">
        <f>IFERROR(('Activity data'!AZ97*(1/Constants!$H$117))*ttokg*FracLEACH*MSLeachEF*NtoN2O*kgtoGg,"NO")</f>
        <v>NO</v>
      </c>
      <c r="BA155" s="22" t="str">
        <f>IFERROR(('Activity data'!BA97*(1/Constants!$H$117))*ttokg*FracLEACH*MSLeachEF*NtoN2O*kgtoGg,"NO")</f>
        <v>NO</v>
      </c>
      <c r="BB155" s="22" t="str">
        <f>IFERROR(('Activity data'!BB97*(1/Constants!$H$117))*ttokg*FracLEACH*MSLeachEF*NtoN2O*kgtoGg,"NO")</f>
        <v>NO</v>
      </c>
      <c r="BC155" s="22" t="str">
        <f>IFERROR(('Activity data'!BC97*(1/Constants!$H$117))*ttokg*FracLEACH*MSLeachEF*NtoN2O*kgtoGg,"NO")</f>
        <v>NO</v>
      </c>
      <c r="BD155" s="22" t="str">
        <f>IFERROR(('Activity data'!BD97*(1/Constants!$H$117))*ttokg*FracLEACH*MSLeachEF*NtoN2O*kgtoGg,"NO")</f>
        <v>NO</v>
      </c>
      <c r="BE155" s="22" t="str">
        <f>IFERROR(('Activity data'!BE97*(1/Constants!$H$117))*ttokg*FracLEACH*MSLeachEF*NtoN2O*kgtoGg,"NO")</f>
        <v>NO</v>
      </c>
      <c r="BF155" s="22" t="str">
        <f>IFERROR(('Activity data'!BF97*(1/Constants!$H$117))*ttokg*FracLEACH*MSLeachEF*NtoN2O*kgtoGg,"NO")</f>
        <v>NO</v>
      </c>
      <c r="BG155" s="22" t="str">
        <f>IFERROR(('Activity data'!BG97*(1/Constants!$H$117))*ttokg*FracLEACH*MSLeachEF*NtoN2O*kgtoGg,"NO")</f>
        <v>NO</v>
      </c>
      <c r="BH155" s="22" t="str">
        <f>IFERROR(('Activity data'!BH97*(1/Constants!$H$117))*ttokg*FracLEACH*MSLeachEF*NtoN2O*kgtoGg,"NO")</f>
        <v>NO</v>
      </c>
      <c r="BI155" s="22" t="str">
        <f>IFERROR(('Activity data'!BI97*(1/Constants!$H$117))*ttokg*FracLEACH*MSLeachEF*NtoN2O*kgtoGg,"NO")</f>
        <v>NO</v>
      </c>
      <c r="BJ155" s="22" t="str">
        <f>IFERROR(('Activity data'!BJ97*(1/Constants!$H$117))*ttokg*FracLEACH*MSLeachEF*NtoN2O*kgtoGg,"NO")</f>
        <v>NO</v>
      </c>
      <c r="BK155" s="22" t="str">
        <f>IFERROR(('Activity data'!BK97*(1/Constants!$H$117))*ttokg*FracLEACH*MSLeachEF*NtoN2O*kgtoGg,"NO")</f>
        <v>NO</v>
      </c>
      <c r="BL155" s="22" t="str">
        <f>IFERROR(('Activity data'!BL97*(1/Constants!$H$117))*ttokg*FracLEACH*MSLeachEF*NtoN2O*kgtoGg,"NO")</f>
        <v>NO</v>
      </c>
      <c r="BM155" s="22" t="str">
        <f>IFERROR(('Activity data'!BM97*(1/Constants!$H$117))*ttokg*FracLEACH*MSLeachEF*NtoN2O*kgtoGg,"NO")</f>
        <v>NO</v>
      </c>
      <c r="BN155" s="22" t="str">
        <f>IFERROR(('Activity data'!BN97*(1/Constants!$H$117))*ttokg*FracLEACH*MSLeachEF*NtoN2O*kgtoGg,"NO")</f>
        <v>NO</v>
      </c>
      <c r="BO155" s="22" t="str">
        <f>IFERROR(('Activity data'!BO97*(1/Constants!$H$117))*ttokg*FracLEACH*MSLeachEF*NtoN2O*kgtoGg,"NO")</f>
        <v>NO</v>
      </c>
      <c r="BP155" s="22" t="str">
        <f>IFERROR(('Activity data'!BP97*(1/Constants!$H$117))*ttokg*FracLEACH*MSLeachEF*NtoN2O*kgtoGg,"NO")</f>
        <v>NO</v>
      </c>
    </row>
    <row r="156" spans="1:68" x14ac:dyDescent="0.25">
      <c r="A156" t="str">
        <f t="shared" si="58"/>
        <v>3C Aggregated and non-CO2 emissions on land</v>
      </c>
      <c r="B156" t="str">
        <f t="shared" si="59"/>
        <v>3C5 Indirect N2O from managed soils (N2O)</v>
      </c>
      <c r="C156" t="str">
        <f t="shared" si="54"/>
        <v>Leaching/runoff</v>
      </c>
      <c r="D156" t="str">
        <f>" - FSOM - "&amp;'Activity data'!D98</f>
        <v xml:space="preserve"> - FSOM - Land converted to other lands</v>
      </c>
      <c r="E156" t="str">
        <f t="shared" si="60"/>
        <v>Leaching/runoff - FSOM - Land converted to other lands</v>
      </c>
      <c r="F156" t="str">
        <f t="shared" si="47"/>
        <v>N2O</v>
      </c>
      <c r="G156" t="str">
        <f t="shared" si="48"/>
        <v>Gg N2O</v>
      </c>
      <c r="H156" s="22">
        <f>IFERROR(('Activity data'!H98*(1/Constants!$H$117))*ttokg*FracLEACH*MSLeachEF*NtoN2O*kgtoGg,"NO")</f>
        <v>0</v>
      </c>
      <c r="I156" s="22">
        <f>IFERROR(('Activity data'!I98*(1/Constants!$H$117))*ttokg*FracLEACH*MSLeachEF*NtoN2O*kgtoGg,"NO")</f>
        <v>0.13265106275649749</v>
      </c>
      <c r="J156" s="22">
        <f>IFERROR(('Activity data'!J98*(1/Constants!$H$117))*ttokg*FracLEACH*MSLeachEF*NtoN2O*kgtoGg,"NO")</f>
        <v>0.13265106275649749</v>
      </c>
      <c r="K156" s="22">
        <f>IFERROR(('Activity data'!K98*(1/Constants!$H$117))*ttokg*FracLEACH*MSLeachEF*NtoN2O*kgtoGg,"NO")</f>
        <v>0.13265106275649749</v>
      </c>
      <c r="L156" s="22">
        <f>IFERROR(('Activity data'!L98*(1/Constants!$H$117))*ttokg*FracLEACH*MSLeachEF*NtoN2O*kgtoGg,"NO")</f>
        <v>0.13265106275649749</v>
      </c>
      <c r="M156" s="22">
        <f>IFERROR(('Activity data'!M98*(1/Constants!$H$117))*ttokg*FracLEACH*MSLeachEF*NtoN2O*kgtoGg,"NO")</f>
        <v>0.13265106275649749</v>
      </c>
      <c r="N156" s="22">
        <f>IFERROR(('Activity data'!N98*(1/Constants!$H$117))*ttokg*FracLEACH*MSLeachEF*NtoN2O*kgtoGg,"NO")</f>
        <v>0.13265106275649749</v>
      </c>
      <c r="O156" s="22">
        <f>IFERROR(('Activity data'!O98*(1/Constants!$H$117))*ttokg*FracLEACH*MSLeachEF*NtoN2O*kgtoGg,"NO")</f>
        <v>0.13265106275649749</v>
      </c>
      <c r="P156" s="22">
        <f>IFERROR(('Activity data'!P98*(1/Constants!$H$117))*ttokg*FracLEACH*MSLeachEF*NtoN2O*kgtoGg,"NO")</f>
        <v>0.13265106275649749</v>
      </c>
      <c r="Q156" s="22">
        <f>IFERROR(('Activity data'!Q98*(1/Constants!$H$117))*ttokg*FracLEACH*MSLeachEF*NtoN2O*kgtoGg,"NO")</f>
        <v>0.13265106275649749</v>
      </c>
      <c r="R156" s="22">
        <f>IFERROR(('Activity data'!R98*(1/Constants!$H$117))*ttokg*FracLEACH*MSLeachEF*NtoN2O*kgtoGg,"NO")</f>
        <v>0.13265106275649749</v>
      </c>
      <c r="S156" s="22">
        <f>IFERROR(('Activity data'!S98*(1/Constants!$H$117))*ttokg*FracLEACH*MSLeachEF*NtoN2O*kgtoGg,"NO")</f>
        <v>0.13265106275649749</v>
      </c>
      <c r="T156" s="22">
        <f>IFERROR(('Activity data'!T98*(1/Constants!$H$117))*ttokg*FracLEACH*MSLeachEF*NtoN2O*kgtoGg,"NO")</f>
        <v>0.13265106275649749</v>
      </c>
      <c r="U156" s="22">
        <f>IFERROR(('Activity data'!U98*(1/Constants!$H$117))*ttokg*FracLEACH*MSLeachEF*NtoN2O*kgtoGg,"NO")</f>
        <v>0.13265106275649749</v>
      </c>
      <c r="V156" s="22">
        <f>IFERROR(('Activity data'!V98*(1/Constants!$H$117))*ttokg*FracLEACH*MSLeachEF*NtoN2O*kgtoGg,"NO")</f>
        <v>0.13265106275649749</v>
      </c>
      <c r="W156" s="22">
        <f>IFERROR(('Activity data'!W98*(1/Constants!$H$117))*ttokg*FracLEACH*MSLeachEF*NtoN2O*kgtoGg,"NO")</f>
        <v>0.13265106275649749</v>
      </c>
      <c r="X156" s="22">
        <f>IFERROR(('Activity data'!X98*(1/Constants!$H$117))*ttokg*FracLEACH*MSLeachEF*NtoN2O*kgtoGg,"NO")</f>
        <v>0.13265106275649749</v>
      </c>
      <c r="Y156" s="22">
        <f>IFERROR(('Activity data'!Y98*(1/Constants!$H$117))*ttokg*FracLEACH*MSLeachEF*NtoN2O*kgtoGg,"NO")</f>
        <v>0.13265106275649749</v>
      </c>
      <c r="Z156" s="22">
        <f>IFERROR(('Activity data'!Z98*(1/Constants!$H$117))*ttokg*FracLEACH*MSLeachEF*NtoN2O*kgtoGg,"NO")</f>
        <v>0.13265106275649749</v>
      </c>
      <c r="AA156" s="22">
        <f>IFERROR(('Activity data'!AA98*(1/Constants!$H$117))*ttokg*FracLEACH*MSLeachEF*NtoN2O*kgtoGg,"NO")</f>
        <v>0.13265106275649749</v>
      </c>
      <c r="AB156" s="22">
        <f>IFERROR(('Activity data'!AB98*(1/Constants!$H$117))*ttokg*FracLEACH*MSLeachEF*NtoN2O*kgtoGg,"NO")</f>
        <v>0.13265106275649749</v>
      </c>
      <c r="AC156" s="22">
        <f>IFERROR(('Activity data'!AC98*(1/Constants!$H$117))*ttokg*FracLEACH*MSLeachEF*NtoN2O*kgtoGg,"NO")</f>
        <v>0.13265106275649749</v>
      </c>
      <c r="AD156" s="22">
        <f>IFERROR(('Activity data'!AD98*(1/Constants!$H$117))*ttokg*FracLEACH*MSLeachEF*NtoN2O*kgtoGg,"NO")</f>
        <v>0.10585129679838597</v>
      </c>
      <c r="AE156" s="22">
        <f>IFERROR(('Activity data'!AE98*(1/Constants!$H$117))*ttokg*FracLEACH*MSLeachEF*NtoN2O*kgtoGg,"NO")</f>
        <v>0.10585129679838597</v>
      </c>
      <c r="AF156" s="22">
        <f>IFERROR(('Activity data'!AF98*(1/Constants!$H$117))*ttokg*FracLEACH*MSLeachEF*NtoN2O*kgtoGg,"NO")</f>
        <v>0.10585129679838597</v>
      </c>
      <c r="AG156" s="22">
        <f>IFERROR(('Activity data'!AG98*(1/Constants!$H$117))*ttokg*FracLEACH*MSLeachEF*NtoN2O*kgtoGg,"NO")</f>
        <v>0.10585129679838597</v>
      </c>
      <c r="AH156" s="22">
        <f>IFERROR(('Activity data'!AH98*(1/Constants!$H$117))*ttokg*FracLEACH*MSLeachEF*NtoN2O*kgtoGg,"NO")</f>
        <v>0.10585129679838597</v>
      </c>
      <c r="AI156" s="22">
        <f>IFERROR(('Activity data'!AI98*(1/Constants!$H$117))*ttokg*FracLEACH*MSLeachEF*NtoN2O*kgtoGg,"NO")</f>
        <v>0.10585129679838597</v>
      </c>
      <c r="AJ156" s="22">
        <f>IFERROR(('Activity data'!AJ98*(1/Constants!$H$117))*ttokg*FracLEACH*MSLeachEF*NtoN2O*kgtoGg,"NO")</f>
        <v>0.10585129679838597</v>
      </c>
      <c r="AK156" s="22">
        <f>IFERROR(('Activity data'!AK98*(1/Constants!$H$117))*ttokg*FracLEACH*MSLeachEF*NtoN2O*kgtoGg,"NO")</f>
        <v>0.10585129679838597</v>
      </c>
      <c r="AL156" s="22">
        <f>IFERROR(('Activity data'!AL98*(1/Constants!$H$117))*ttokg*FracLEACH*MSLeachEF*NtoN2O*kgtoGg,"NO")</f>
        <v>0.10585129679838597</v>
      </c>
      <c r="AM156" s="22">
        <f>IFERROR(('Activity data'!AM98*(1/Constants!$H$117))*ttokg*FracLEACH*MSLeachEF*NtoN2O*kgtoGg,"NO")</f>
        <v>0.10585129679838597</v>
      </c>
      <c r="AN156" s="22">
        <f>IFERROR(('Activity data'!AN98*(1/Constants!$H$117))*ttokg*FracLEACH*MSLeachEF*NtoN2O*kgtoGg,"NO")</f>
        <v>0.10585129679838597</v>
      </c>
      <c r="AO156" s="22">
        <f>IFERROR(('Activity data'!AO98*(1/Constants!$H$117))*ttokg*FracLEACH*MSLeachEF*NtoN2O*kgtoGg,"NO")</f>
        <v>0.10585129679838597</v>
      </c>
      <c r="AP156" s="22">
        <f>IFERROR(('Activity data'!AP98*(1/Constants!$H$117))*ttokg*FracLEACH*MSLeachEF*NtoN2O*kgtoGg,"NO")</f>
        <v>0.10585129679838597</v>
      </c>
      <c r="AQ156" s="22">
        <f>IFERROR(('Activity data'!AQ98*(1/Constants!$H$117))*ttokg*FracLEACH*MSLeachEF*NtoN2O*kgtoGg,"NO")</f>
        <v>0.10585129679838597</v>
      </c>
      <c r="AR156" s="22">
        <f>IFERROR(('Activity data'!AR98*(1/Constants!$H$117))*ttokg*FracLEACH*MSLeachEF*NtoN2O*kgtoGg,"NO")</f>
        <v>0.10585129679838597</v>
      </c>
      <c r="AS156" s="22">
        <f>IFERROR(('Activity data'!AS98*(1/Constants!$H$117))*ttokg*FracLEACH*MSLeachEF*NtoN2O*kgtoGg,"NO")</f>
        <v>0.10585129679838597</v>
      </c>
      <c r="AT156" s="22">
        <f>IFERROR(('Activity data'!AT98*(1/Constants!$H$117))*ttokg*FracLEACH*MSLeachEF*NtoN2O*kgtoGg,"NO")</f>
        <v>0.10585129679838597</v>
      </c>
      <c r="AU156" s="22">
        <f>IFERROR(('Activity data'!AU98*(1/Constants!$H$117))*ttokg*FracLEACH*MSLeachEF*NtoN2O*kgtoGg,"NO")</f>
        <v>0.10585129679838597</v>
      </c>
      <c r="AV156" s="22">
        <f>IFERROR(('Activity data'!AV98*(1/Constants!$H$117))*ttokg*FracLEACH*MSLeachEF*NtoN2O*kgtoGg,"NO")</f>
        <v>0.10585129679838597</v>
      </c>
      <c r="AW156" s="22">
        <f>IFERROR(('Activity data'!AW98*(1/Constants!$H$117))*ttokg*FracLEACH*MSLeachEF*NtoN2O*kgtoGg,"NO")</f>
        <v>0.10585129679838597</v>
      </c>
      <c r="AX156" s="22">
        <f>IFERROR(('Activity data'!AX98*(1/Constants!$H$117))*ttokg*FracLEACH*MSLeachEF*NtoN2O*kgtoGg,"NO")</f>
        <v>0.10585129679838597</v>
      </c>
      <c r="AY156" s="22">
        <f>IFERROR(('Activity data'!AY98*(1/Constants!$H$117))*ttokg*FracLEACH*MSLeachEF*NtoN2O*kgtoGg,"NO")</f>
        <v>0.10585129679838597</v>
      </c>
      <c r="AZ156" s="22">
        <f>IFERROR(('Activity data'!AZ98*(1/Constants!$H$117))*ttokg*FracLEACH*MSLeachEF*NtoN2O*kgtoGg,"NO")</f>
        <v>0.10585129679838597</v>
      </c>
      <c r="BA156" s="22">
        <f>IFERROR(('Activity data'!BA98*(1/Constants!$H$117))*ttokg*FracLEACH*MSLeachEF*NtoN2O*kgtoGg,"NO")</f>
        <v>0.10585129679838597</v>
      </c>
      <c r="BB156" s="22">
        <f>IFERROR(('Activity data'!BB98*(1/Constants!$H$117))*ttokg*FracLEACH*MSLeachEF*NtoN2O*kgtoGg,"NO")</f>
        <v>0.10585129679838597</v>
      </c>
      <c r="BC156" s="22">
        <f>IFERROR(('Activity data'!BC98*(1/Constants!$H$117))*ttokg*FracLEACH*MSLeachEF*NtoN2O*kgtoGg,"NO")</f>
        <v>0.10585129679838597</v>
      </c>
      <c r="BD156" s="22">
        <f>IFERROR(('Activity data'!BD98*(1/Constants!$H$117))*ttokg*FracLEACH*MSLeachEF*NtoN2O*kgtoGg,"NO")</f>
        <v>0.10585129679838597</v>
      </c>
      <c r="BE156" s="22">
        <f>IFERROR(('Activity data'!BE98*(1/Constants!$H$117))*ttokg*FracLEACH*MSLeachEF*NtoN2O*kgtoGg,"NO")</f>
        <v>0.10585129679838597</v>
      </c>
      <c r="BF156" s="22">
        <f>IFERROR(('Activity data'!BF98*(1/Constants!$H$117))*ttokg*FracLEACH*MSLeachEF*NtoN2O*kgtoGg,"NO")</f>
        <v>0.10585129679838597</v>
      </c>
      <c r="BG156" s="22">
        <f>IFERROR(('Activity data'!BG98*(1/Constants!$H$117))*ttokg*FracLEACH*MSLeachEF*NtoN2O*kgtoGg,"NO")</f>
        <v>0.10585129679838597</v>
      </c>
      <c r="BH156" s="22">
        <f>IFERROR(('Activity data'!BH98*(1/Constants!$H$117))*ttokg*FracLEACH*MSLeachEF*NtoN2O*kgtoGg,"NO")</f>
        <v>0.10585129679838597</v>
      </c>
      <c r="BI156" s="22">
        <f>IFERROR(('Activity data'!BI98*(1/Constants!$H$117))*ttokg*FracLEACH*MSLeachEF*NtoN2O*kgtoGg,"NO")</f>
        <v>0.10585129679838597</v>
      </c>
      <c r="BJ156" s="22">
        <f>IFERROR(('Activity data'!BJ98*(1/Constants!$H$117))*ttokg*FracLEACH*MSLeachEF*NtoN2O*kgtoGg,"NO")</f>
        <v>0.10585129679838597</v>
      </c>
      <c r="BK156" s="22">
        <f>IFERROR(('Activity data'!BK98*(1/Constants!$H$117))*ttokg*FracLEACH*MSLeachEF*NtoN2O*kgtoGg,"NO")</f>
        <v>0.10585129679838597</v>
      </c>
      <c r="BL156" s="22">
        <f>IFERROR(('Activity data'!BL98*(1/Constants!$H$117))*ttokg*FracLEACH*MSLeachEF*NtoN2O*kgtoGg,"NO")</f>
        <v>0.10585129679838597</v>
      </c>
      <c r="BM156" s="22">
        <f>IFERROR(('Activity data'!BM98*(1/Constants!$H$117))*ttokg*FracLEACH*MSLeachEF*NtoN2O*kgtoGg,"NO")</f>
        <v>0.10585129679838597</v>
      </c>
      <c r="BN156" s="22">
        <f>IFERROR(('Activity data'!BN98*(1/Constants!$H$117))*ttokg*FracLEACH*MSLeachEF*NtoN2O*kgtoGg,"NO")</f>
        <v>0.10585129679838597</v>
      </c>
      <c r="BO156" s="22">
        <f>IFERROR(('Activity data'!BO98*(1/Constants!$H$117))*ttokg*FracLEACH*MSLeachEF*NtoN2O*kgtoGg,"NO")</f>
        <v>0.10585129679838597</v>
      </c>
      <c r="BP156" s="22">
        <f>IFERROR(('Activity data'!BP98*(1/Constants!$H$117))*ttokg*FracLEACH*MSLeachEF*NtoN2O*kgtoGg,"NO")</f>
        <v>0.10585129679838597</v>
      </c>
    </row>
    <row r="157" spans="1:68" x14ac:dyDescent="0.25">
      <c r="A157" t="str">
        <f t="shared" si="58"/>
        <v>3C Aggregated and non-CO2 emissions on land</v>
      </c>
      <c r="B157" t="str">
        <f>'IPCC Categories'!B80</f>
        <v>3C6 Indirect N2O from manure management (N2O)</v>
      </c>
      <c r="C157" t="str">
        <f>'IPCC Categories'!C80</f>
        <v>Volatilisation</v>
      </c>
      <c r="D157" t="str">
        <f>'Activity data'!D66</f>
        <v xml:space="preserve"> - TMR</v>
      </c>
      <c r="E157" t="str">
        <f t="shared" ref="E157:E172" si="61">C157&amp;D157</f>
        <v>Volatilisation - TMR</v>
      </c>
      <c r="F157" t="str">
        <f t="shared" si="47"/>
        <v>N2O</v>
      </c>
      <c r="G157" t="str">
        <f t="shared" si="48"/>
        <v>Gg N2O</v>
      </c>
      <c r="H157" s="22">
        <f>Constants!$H45*'Activity data'!H5*Constants!$H63*EF!$H206*MMVolatEF*NtoN2O*kgtoGg</f>
        <v>0.32741583539331282</v>
      </c>
      <c r="I157" s="22">
        <f>Constants!$H45*'Activity data'!I5*Constants!$H63*EF!$H206*MMVolatEF*NtoN2O*kgtoGg</f>
        <v>0.3769406717199888</v>
      </c>
      <c r="J157" s="22">
        <f>Constants!$H45*'Activity data'!J5*Constants!$H63*EF!$H206*MMVolatEF*NtoN2O*kgtoGg</f>
        <v>0.32610245326188425</v>
      </c>
      <c r="K157" s="22">
        <f>Constants!$H45*'Activity data'!K5*Constants!$H63*EF!$H206*MMVolatEF*NtoN2O*kgtoGg</f>
        <v>0.3458622136437135</v>
      </c>
      <c r="L157" s="22">
        <f>Constants!$H45*'Activity data'!L5*Constants!$H63*EF!$H206*MMVolatEF*NtoN2O*kgtoGg</f>
        <v>0.32084892473617016</v>
      </c>
      <c r="M157" s="22">
        <f>Constants!$H45*'Activity data'!M5*Constants!$H63*EF!$H206*MMVolatEF*NtoN2O*kgtoGg</f>
        <v>0.34323544938085654</v>
      </c>
      <c r="N157" s="22">
        <f>Constants!$H45*'Activity data'!N5*Constants!$H63*EF!$H206*MMVolatEF*NtoN2O*kgtoGg</f>
        <v>0.34454883151228505</v>
      </c>
      <c r="O157" s="22">
        <f>Constants!$H45*'Activity data'!O5*Constants!$H63*EF!$H206*MMVolatEF*NtoN2O*kgtoGg</f>
        <v>0.33216762243061609</v>
      </c>
      <c r="P157" s="22">
        <f>Constants!$H45*'Activity data'!P5*Constants!$H63*EF!$H206*MMVolatEF*NtoN2O*kgtoGg</f>
        <v>0.32822747603633051</v>
      </c>
      <c r="Q157" s="22">
        <f>Constants!$H45*'Activity data'!Q5*Constants!$H63*EF!$H206*MMVolatEF*NtoN2O*kgtoGg</f>
        <v>0.32241317761180416</v>
      </c>
      <c r="R157" s="22">
        <f>Constants!$H45*'Activity data'!R5*Constants!$H63*EF!$H206*MMVolatEF*NtoN2O*kgtoGg</f>
        <v>0.41514681035221879</v>
      </c>
      <c r="S157" s="22">
        <f>Constants!$H45*'Activity data'!S5*Constants!$H63*EF!$H206*MMVolatEF*NtoN2O*kgtoGg</f>
        <v>0.41383342822079017</v>
      </c>
      <c r="T157" s="22">
        <f>Constants!$H45*'Activity data'!T5*Constants!$H63*EF!$H206*MMVolatEF*NtoN2O*kgtoGg</f>
        <v>0.36087018698823964</v>
      </c>
      <c r="U157" s="22">
        <f>Constants!$H45*'Activity data'!U5*Constants!$H63*EF!$H206*MMVolatEF*NtoN2O*kgtoGg</f>
        <v>0.32822747603633051</v>
      </c>
      <c r="V157" s="22">
        <f>Constants!$H45*'Activity data'!V5*Constants!$H63*EF!$H206*MMVolatEF*NtoN2O*kgtoGg</f>
        <v>0.31690877834188452</v>
      </c>
      <c r="W157" s="22">
        <f>Constants!$H45*'Activity data'!W5*Constants!$H63*EF!$H206*MMVolatEF*NtoN2O*kgtoGg</f>
        <v>0.33929530298657085</v>
      </c>
      <c r="X157" s="22">
        <f>Constants!$H45*'Activity data'!X5*Constants!$H63*EF!$H206*MMVolatEF*NtoN2O*kgtoGg</f>
        <v>0.33191675168641066</v>
      </c>
      <c r="Y157" s="22">
        <f>Constants!$H45*'Activity data'!Y5*Constants!$H63*EF!$H206*MMVolatEF*NtoN2O*kgtoGg</f>
        <v>0.32954085816775908</v>
      </c>
      <c r="Z157" s="22">
        <f>Constants!$H45*'Activity data'!Z5*Constants!$H63*EF!$H206*MMVolatEF*NtoN2O*kgtoGg</f>
        <v>0.40357724191356736</v>
      </c>
      <c r="AA157" s="22">
        <f>Constants!$H45*'Activity data'!AA5*Constants!$H63*EF!$H206*MMVolatEF*NtoN2O*kgtoGg</f>
        <v>0.41358255747658468</v>
      </c>
      <c r="AB157" s="22">
        <f>Constants!$H45*'Activity data'!AB5*Constants!$H63*EF!$H206*MMVolatEF*NtoN2O*kgtoGg</f>
        <v>0.41358255747658468</v>
      </c>
      <c r="AC157" s="22">
        <f>Constants!$H45*'Activity data'!AC5*Constants!$H63*EF!$H206*MMVolatEF*NtoN2O*kgtoGg</f>
        <v>0.39857458413205865</v>
      </c>
      <c r="AD157" s="22">
        <f>Constants!$H45*'Activity data'!AD5*Constants!$H63*EF!$H206*MMVolatEF*NtoN2O*kgtoGg</f>
        <v>0.396551487473916</v>
      </c>
      <c r="AE157" s="22">
        <f>Constants!$H45*'Activity data'!AE5*Constants!$H63*EF!$H206*MMVolatEF*NtoN2O*kgtoGg</f>
        <v>0.39921663197850482</v>
      </c>
      <c r="AF157" s="22">
        <f>Constants!$H45*'Activity data'!AF5*Constants!$H63*EF!$H206*MMVolatEF*NtoN2O*kgtoGg</f>
        <v>0.40115550274043793</v>
      </c>
      <c r="AG157" s="22">
        <f>Constants!$H45*'Activity data'!AG5*Constants!$H63*EF!$H206*MMVolatEF*NtoN2O*kgtoGg</f>
        <v>0.4023072494989175</v>
      </c>
      <c r="AH157" s="22">
        <f>Constants!$H45*'Activity data'!AH5*Constants!$H63*EF!$H206*MMVolatEF*NtoN2O*kgtoGg</f>
        <v>0.40285971439135765</v>
      </c>
      <c r="AI157" s="22">
        <f>Constants!$H45*'Activity data'!AI5*Constants!$H63*EF!$H206*MMVolatEF*NtoN2O*kgtoGg</f>
        <v>0.40426228460125241</v>
      </c>
      <c r="AJ157" s="22">
        <f>Constants!$H45*'Activity data'!AJ5*Constants!$H63*EF!$H206*MMVolatEF*NtoN2O*kgtoGg</f>
        <v>0.40550371289867626</v>
      </c>
      <c r="AK157" s="22">
        <f>Constants!$H45*'Activity data'!AK5*Constants!$H63*EF!$H206*MMVolatEF*NtoN2O*kgtoGg</f>
        <v>0.40660166882798282</v>
      </c>
      <c r="AL157" s="22">
        <f>Constants!$H45*'Activity data'!AL5*Constants!$H63*EF!$H206*MMVolatEF*NtoN2O*kgtoGg</f>
        <v>0.39384123249056452</v>
      </c>
      <c r="AM157" s="22">
        <f>Constants!$H45*'Activity data'!AM5*Constants!$H63*EF!$H206*MMVolatEF*NtoN2O*kgtoGg</f>
        <v>0.39664914560165676</v>
      </c>
      <c r="AN157" s="22">
        <f>Constants!$H45*'Activity data'!AN5*Constants!$H63*EF!$H206*MMVolatEF*NtoN2O*kgtoGg</f>
        <v>0.39936823324846693</v>
      </c>
      <c r="AO157" s="22">
        <f>Constants!$H45*'Activity data'!AO5*Constants!$H63*EF!$H206*MMVolatEF*NtoN2O*kgtoGg</f>
        <v>0.40217341896695419</v>
      </c>
      <c r="AP157" s="22">
        <f>Constants!$H45*'Activity data'!AP5*Constants!$H63*EF!$H206*MMVolatEF*NtoN2O*kgtoGg</f>
        <v>0.40490735023317392</v>
      </c>
      <c r="AQ157" s="22">
        <f>Constants!$H45*'Activity data'!AQ5*Constants!$H63*EF!$H206*MMVolatEF*NtoN2O*kgtoGg</f>
        <v>0.40782490530920801</v>
      </c>
      <c r="AR157" s="22">
        <f>Constants!$H45*'Activity data'!AR5*Constants!$H63*EF!$H206*MMVolatEF*NtoN2O*kgtoGg</f>
        <v>0.41117305804660059</v>
      </c>
      <c r="AS157" s="22">
        <f>Constants!$H45*'Activity data'!AS5*Constants!$H63*EF!$H206*MMVolatEF*NtoN2O*kgtoGg</f>
        <v>0.41451525508660658</v>
      </c>
      <c r="AT157" s="22">
        <f>Constants!$H45*'Activity data'!AT5*Constants!$H63*EF!$H206*MMVolatEF*NtoN2O*kgtoGg</f>
        <v>0.41807103180894684</v>
      </c>
      <c r="AU157" s="22">
        <f>Constants!$H45*'Activity data'!AU5*Constants!$H63*EF!$H206*MMVolatEF*NtoN2O*kgtoGg</f>
        <v>0.42178863129883143</v>
      </c>
      <c r="AV157" s="22">
        <f>Constants!$H45*'Activity data'!AV5*Constants!$H63*EF!$H206*MMVolatEF*NtoN2O*kgtoGg</f>
        <v>0.42567468514495793</v>
      </c>
      <c r="AW157" s="22">
        <f>Constants!$H45*'Activity data'!AW5*Constants!$H63*EF!$H206*MMVolatEF*NtoN2O*kgtoGg</f>
        <v>0.43025415614026635</v>
      </c>
      <c r="AX157" s="22">
        <f>Constants!$H45*'Activity data'!AX5*Constants!$H63*EF!$H206*MMVolatEF*NtoN2O*kgtoGg</f>
        <v>0.43460165757762681</v>
      </c>
      <c r="AY157" s="22">
        <f>Constants!$H45*'Activity data'!AY5*Constants!$H63*EF!$H206*MMVolatEF*NtoN2O*kgtoGg</f>
        <v>0.43949965113070577</v>
      </c>
      <c r="AZ157" s="22">
        <f>Constants!$H45*'Activity data'!AZ5*Constants!$H63*EF!$H206*MMVolatEF*NtoN2O*kgtoGg</f>
        <v>0.44478096221728325</v>
      </c>
      <c r="BA157" s="22">
        <f>Constants!$H45*'Activity data'!BA5*Constants!$H63*EF!$H206*MMVolatEF*NtoN2O*kgtoGg</f>
        <v>0.45045936061854835</v>
      </c>
      <c r="BB157" s="22">
        <f>Constants!$H45*'Activity data'!BB5*Constants!$H63*EF!$H206*MMVolatEF*NtoN2O*kgtoGg</f>
        <v>0.45613721484910374</v>
      </c>
      <c r="BC157" s="22">
        <f>Constants!$H45*'Activity data'!BC5*Constants!$H63*EF!$H206*MMVolatEF*NtoN2O*kgtoGg</f>
        <v>0.46207752953558523</v>
      </c>
      <c r="BD157" s="22">
        <f>Constants!$H45*'Activity data'!BD5*Constants!$H63*EF!$H206*MMVolatEF*NtoN2O*kgtoGg</f>
        <v>0.46811431686589877</v>
      </c>
      <c r="BE157" s="22">
        <f>Constants!$H45*'Activity data'!BE5*Constants!$H63*EF!$H206*MMVolatEF*NtoN2O*kgtoGg</f>
        <v>0.47441458803421188</v>
      </c>
      <c r="BF157" s="22">
        <f>Constants!$H45*'Activity data'!BF5*Constants!$H63*EF!$H206*MMVolatEF*NtoN2O*kgtoGg</f>
        <v>0.48112454637586943</v>
      </c>
      <c r="BG157" s="22">
        <f>Constants!$H45*'Activity data'!BG5*Constants!$H63*EF!$H206*MMVolatEF*NtoN2O*kgtoGg</f>
        <v>0.48795486181731257</v>
      </c>
      <c r="BH157" s="22">
        <f>Constants!$H45*'Activity data'!BH5*Constants!$H63*EF!$H206*MMVolatEF*NtoN2O*kgtoGg</f>
        <v>0.49509026551689966</v>
      </c>
      <c r="BI157" s="22">
        <f>Constants!$H45*'Activity data'!BI5*Constants!$H63*EF!$H206*MMVolatEF*NtoN2O*kgtoGg</f>
        <v>0.50251025535651728</v>
      </c>
      <c r="BJ157" s="22">
        <f>Constants!$H45*'Activity data'!BJ5*Constants!$H63*EF!$H206*MMVolatEF*NtoN2O*kgtoGg</f>
        <v>0.51025350498181765</v>
      </c>
      <c r="BK157" s="22">
        <f>Constants!$H45*'Activity data'!BK5*Constants!$H63*EF!$H206*MMVolatEF*NtoN2O*kgtoGg</f>
        <v>0.51850151610723705</v>
      </c>
      <c r="BL157" s="22">
        <f>Constants!$H45*'Activity data'!BL5*Constants!$H63*EF!$H206*MMVolatEF*NtoN2O*kgtoGg</f>
        <v>0.52699246696343405</v>
      </c>
      <c r="BM157" s="22">
        <f>Constants!$H45*'Activity data'!BM5*Constants!$H63*EF!$H206*MMVolatEF*NtoN2O*kgtoGg</f>
        <v>0.53590457092407795</v>
      </c>
      <c r="BN157" s="22">
        <f>Constants!$H45*'Activity data'!BN5*Constants!$H63*EF!$H206*MMVolatEF*NtoN2O*kgtoGg</f>
        <v>0.54490056987166735</v>
      </c>
      <c r="BO157" s="22">
        <f>Constants!$H45*'Activity data'!BO5*Constants!$H63*EF!$H206*MMVolatEF*NtoN2O*kgtoGg</f>
        <v>0.55435037358363426</v>
      </c>
      <c r="BP157" s="22">
        <f>Constants!$H45*'Activity data'!BP5*Constants!$H63*EF!$H206*MMVolatEF*NtoN2O*kgtoGg</f>
        <v>0.56429281009631882</v>
      </c>
    </row>
    <row r="158" spans="1:68" x14ac:dyDescent="0.25">
      <c r="A158" t="str">
        <f t="shared" si="58"/>
        <v>3C Aggregated and non-CO2 emissions on land</v>
      </c>
      <c r="B158" t="str">
        <f>B157</f>
        <v>3C6 Indirect N2O from manure management (N2O)</v>
      </c>
      <c r="C158" t="str">
        <f>C157</f>
        <v>Volatilisation</v>
      </c>
      <c r="D158" t="str">
        <f>'Activity data'!D67</f>
        <v xml:space="preserve"> - Pasture</v>
      </c>
      <c r="E158" t="str">
        <f t="shared" si="61"/>
        <v>Volatilisation - Pasture</v>
      </c>
      <c r="F158" t="str">
        <f t="shared" si="47"/>
        <v>N2O</v>
      </c>
      <c r="G158" t="str">
        <f t="shared" si="48"/>
        <v>Gg N2O</v>
      </c>
      <c r="H158" s="22">
        <f>Constants!$H46*'Activity data'!H6*Constants!$H64*EF!$H207*MMVolatEF*NtoN2O*kgtoGg</f>
        <v>2.5550081296947576E-2</v>
      </c>
      <c r="I158" s="22">
        <f>Constants!$H46*'Activity data'!I6*Constants!$H64*EF!$H207*MMVolatEF*NtoN2O*kgtoGg</f>
        <v>2.9414780122050389E-2</v>
      </c>
      <c r="J158" s="22">
        <f>Constants!$H46*'Activity data'!J6*Constants!$H64*EF!$H207*MMVolatEF*NtoN2O*kgtoGg</f>
        <v>2.5447590773874224E-2</v>
      </c>
      <c r="K158" s="22">
        <f>Constants!$H46*'Activity data'!K6*Constants!$H64*EF!$H207*MMVolatEF*NtoN2O*kgtoGg</f>
        <v>2.6989554935618165E-2</v>
      </c>
      <c r="L158" s="22">
        <f>Constants!$H46*'Activity data'!L6*Constants!$H64*EF!$H207*MMVolatEF*NtoN2O*kgtoGg</f>
        <v>2.5037628681580843E-2</v>
      </c>
      <c r="M158" s="22">
        <f>Constants!$H46*'Activity data'!M6*Constants!$H64*EF!$H207*MMVolatEF*NtoN2O*kgtoGg</f>
        <v>2.6784573889471471E-2</v>
      </c>
      <c r="N158" s="22">
        <f>Constants!$H46*'Activity data'!N6*Constants!$H64*EF!$H207*MMVolatEF*NtoN2O*kgtoGg</f>
        <v>2.6887064412544823E-2</v>
      </c>
      <c r="O158" s="22">
        <f>Constants!$H46*'Activity data'!O6*Constants!$H64*EF!$H207*MMVolatEF*NtoN2O*kgtoGg</f>
        <v>2.5920889706269115E-2</v>
      </c>
      <c r="P158" s="22">
        <f>Constants!$H46*'Activity data'!P6*Constants!$H64*EF!$H207*MMVolatEF*NtoN2O*kgtoGg</f>
        <v>2.5613418137049079E-2</v>
      </c>
      <c r="Q158" s="22">
        <f>Constants!$H46*'Activity data'!Q6*Constants!$H64*EF!$H207*MMVolatEF*NtoN2O*kgtoGg</f>
        <v>2.5159696046140104E-2</v>
      </c>
      <c r="R158" s="22">
        <f>Constants!$H46*'Activity data'!R6*Constants!$H64*EF!$H207*MMVolatEF*NtoN2O*kgtoGg</f>
        <v>3.2396217922464922E-2</v>
      </c>
      <c r="S158" s="22">
        <f>Constants!$H46*'Activity data'!S6*Constants!$H64*EF!$H207*MMVolatEF*NtoN2O*kgtoGg</f>
        <v>3.2293727399391577E-2</v>
      </c>
      <c r="T158" s="22">
        <f>Constants!$H46*'Activity data'!T6*Constants!$H64*EF!$H207*MMVolatEF*NtoN2O*kgtoGg</f>
        <v>2.8160710688040554E-2</v>
      </c>
      <c r="U158" s="22">
        <f>Constants!$H46*'Activity data'!U6*Constants!$H64*EF!$H207*MMVolatEF*NtoN2O*kgtoGg</f>
        <v>2.5613418137049079E-2</v>
      </c>
      <c r="V158" s="22">
        <f>Constants!$H46*'Activity data'!V6*Constants!$H64*EF!$H207*MMVolatEF*NtoN2O*kgtoGg</f>
        <v>2.47301571123608E-2</v>
      </c>
      <c r="W158" s="22">
        <f>Constants!$H46*'Activity data'!W6*Constants!$H64*EF!$H207*MMVolatEF*NtoN2O*kgtoGg</f>
        <v>2.6477102320251435E-2</v>
      </c>
      <c r="X158" s="22">
        <f>Constants!$H46*'Activity data'!X6*Constants!$H64*EF!$H207*MMVolatEF*NtoN2O*kgtoGg</f>
        <v>2.5901312864783189E-2</v>
      </c>
      <c r="Y158" s="22">
        <f>Constants!$H46*'Activity data'!Y6*Constants!$H64*EF!$H207*MMVolatEF*NtoN2O*kgtoGg</f>
        <v>2.5715908660122428E-2</v>
      </c>
      <c r="Z158" s="22">
        <f>Constants!$H46*'Activity data'!Z6*Constants!$H64*EF!$H207*MMVolatEF*NtoN2O*kgtoGg</f>
        <v>3.1493380056290717E-2</v>
      </c>
      <c r="AA158" s="22">
        <f>Constants!$H46*'Activity data'!AA6*Constants!$H64*EF!$H207*MMVolatEF*NtoN2O*kgtoGg</f>
        <v>3.2274150557905647E-2</v>
      </c>
      <c r="AB158" s="22">
        <f>Constants!$H46*'Activity data'!AB6*Constants!$H64*EF!$H207*MMVolatEF*NtoN2O*kgtoGg</f>
        <v>3.2274150557905647E-2</v>
      </c>
      <c r="AC158" s="22">
        <f>Constants!$H46*'Activity data'!AC6*Constants!$H64*EF!$H207*MMVolatEF*NtoN2O*kgtoGg</f>
        <v>3.1102994805483251E-2</v>
      </c>
      <c r="AD158" s="22">
        <f>Constants!$H46*'Activity data'!AD6*Constants!$H64*EF!$H207*MMVolatEF*NtoN2O*kgtoGg</f>
        <v>3.1285641190694678E-2</v>
      </c>
      <c r="AE158" s="22">
        <f>Constants!$H46*'Activity data'!AE6*Constants!$H64*EF!$H207*MMVolatEF*NtoN2O*kgtoGg</f>
        <v>3.149590582801344E-2</v>
      </c>
      <c r="AF158" s="22">
        <f>Constants!$H46*'Activity data'!AF6*Constants!$H64*EF!$H207*MMVolatEF*NtoN2O*kgtoGg</f>
        <v>3.1648871626627315E-2</v>
      </c>
      <c r="AG158" s="22">
        <f>Constants!$H46*'Activity data'!AG6*Constants!$H64*EF!$H207*MMVolatEF*NtoN2O*kgtoGg</f>
        <v>3.1739737849467306E-2</v>
      </c>
      <c r="AH158" s="22">
        <f>Constants!$H46*'Activity data'!AH6*Constants!$H64*EF!$H207*MMVolatEF*NtoN2O*kgtoGg</f>
        <v>3.1783324165346342E-2</v>
      </c>
      <c r="AI158" s="22">
        <f>Constants!$H46*'Activity data'!AI6*Constants!$H64*EF!$H207*MMVolatEF*NtoN2O*kgtoGg</f>
        <v>3.1893978921960803E-2</v>
      </c>
      <c r="AJ158" s="22">
        <f>Constants!$H46*'Activity data'!AJ6*Constants!$H64*EF!$H207*MMVolatEF*NtoN2O*kgtoGg</f>
        <v>3.1991920504590043E-2</v>
      </c>
      <c r="AK158" s="22">
        <f>Constants!$H46*'Activity data'!AK6*Constants!$H64*EF!$H207*MMVolatEF*NtoN2O*kgtoGg</f>
        <v>3.2078542939084728E-2</v>
      </c>
      <c r="AL158" s="22">
        <f>Constants!$H46*'Activity data'!AL6*Constants!$H64*EF!$H207*MMVolatEF*NtoN2O*kgtoGg</f>
        <v>3.1071817594962983E-2</v>
      </c>
      <c r="AM158" s="22">
        <f>Constants!$H46*'Activity data'!AM6*Constants!$H64*EF!$H207*MMVolatEF*NtoN2O*kgtoGg</f>
        <v>3.1293345857655606E-2</v>
      </c>
      <c r="AN158" s="22">
        <f>Constants!$H46*'Activity data'!AN6*Constants!$H64*EF!$H207*MMVolatEF*NtoN2O*kgtoGg</f>
        <v>3.1507866299946855E-2</v>
      </c>
      <c r="AO158" s="22">
        <f>Constants!$H46*'Activity data'!AO6*Constants!$H64*EF!$H207*MMVolatEF*NtoN2O*kgtoGg</f>
        <v>3.1729179386983573E-2</v>
      </c>
      <c r="AP158" s="22">
        <f>Constants!$H46*'Activity data'!AP6*Constants!$H64*EF!$H207*MMVolatEF*NtoN2O*kgtoGg</f>
        <v>3.1944870905832305E-2</v>
      </c>
      <c r="AQ158" s="22">
        <f>Constants!$H46*'Activity data'!AQ6*Constants!$H64*EF!$H207*MMVolatEF*NtoN2O*kgtoGg</f>
        <v>3.2175049291605966E-2</v>
      </c>
      <c r="AR158" s="22">
        <f>Constants!$H46*'Activity data'!AR6*Constants!$H64*EF!$H207*MMVolatEF*NtoN2O*kgtoGg</f>
        <v>3.2439199366697036E-2</v>
      </c>
      <c r="AS158" s="22">
        <f>Constants!$H46*'Activity data'!AS6*Constants!$H64*EF!$H207*MMVolatEF*NtoN2O*kgtoGg</f>
        <v>3.2702879571374376E-2</v>
      </c>
      <c r="AT158" s="22">
        <f>Constants!$H46*'Activity data'!AT6*Constants!$H64*EF!$H207*MMVolatEF*NtoN2O*kgtoGg</f>
        <v>3.2983409989752084E-2</v>
      </c>
      <c r="AU158" s="22">
        <f>Constants!$H46*'Activity data'!AU6*Constants!$H64*EF!$H207*MMVolatEF*NtoN2O*kgtoGg</f>
        <v>3.3276707297680834E-2</v>
      </c>
      <c r="AV158" s="22">
        <f>Constants!$H46*'Activity data'!AV6*Constants!$H64*EF!$H207*MMVolatEF*NtoN2O*kgtoGg</f>
        <v>3.3583294689527733E-2</v>
      </c>
      <c r="AW158" s="22">
        <f>Constants!$H46*'Activity data'!AW6*Constants!$H64*EF!$H207*MMVolatEF*NtoN2O*kgtoGg</f>
        <v>3.3944588723034137E-2</v>
      </c>
      <c r="AX158" s="22">
        <f>Constants!$H46*'Activity data'!AX6*Constants!$H64*EF!$H207*MMVolatEF*NtoN2O*kgtoGg</f>
        <v>3.4287581686978659E-2</v>
      </c>
      <c r="AY158" s="22">
        <f>Constants!$H46*'Activity data'!AY6*Constants!$H64*EF!$H207*MMVolatEF*NtoN2O*kgtoGg</f>
        <v>3.4674005326017561E-2</v>
      </c>
      <c r="AZ158" s="22">
        <f>Constants!$H46*'Activity data'!AZ6*Constants!$H64*EF!$H207*MMVolatEF*NtoN2O*kgtoGg</f>
        <v>3.5090670523073374E-2</v>
      </c>
      <c r="BA158" s="22">
        <f>Constants!$H46*'Activity data'!BA6*Constants!$H64*EF!$H207*MMVolatEF*NtoN2O*kgtoGg</f>
        <v>3.5538663635018217E-2</v>
      </c>
      <c r="BB158" s="22">
        <f>Constants!$H46*'Activity data'!BB6*Constants!$H64*EF!$H207*MMVolatEF*NtoN2O*kgtoGg</f>
        <v>3.5986613815010705E-2</v>
      </c>
      <c r="BC158" s="22">
        <f>Constants!$H46*'Activity data'!BC6*Constants!$H64*EF!$H207*MMVolatEF*NtoN2O*kgtoGg</f>
        <v>3.6455270621784872E-2</v>
      </c>
      <c r="BD158" s="22">
        <f>Constants!$H46*'Activity data'!BD6*Constants!$H64*EF!$H207*MMVolatEF*NtoN2O*kgtoGg</f>
        <v>3.6931538567629214E-2</v>
      </c>
      <c r="BE158" s="22">
        <f>Constants!$H46*'Activity data'!BE6*Constants!$H64*EF!$H207*MMVolatEF*NtoN2O*kgtoGg</f>
        <v>3.7428593879239629E-2</v>
      </c>
      <c r="BF158" s="22">
        <f>Constants!$H46*'Activity data'!BF6*Constants!$H64*EF!$H207*MMVolatEF*NtoN2O*kgtoGg</f>
        <v>3.795797116242388E-2</v>
      </c>
      <c r="BG158" s="22">
        <f>Constants!$H46*'Activity data'!BG6*Constants!$H64*EF!$H207*MMVolatEF*NtoN2O*kgtoGg</f>
        <v>3.8496843931459454E-2</v>
      </c>
      <c r="BH158" s="22">
        <f>Constants!$H46*'Activity data'!BH6*Constants!$H64*EF!$H207*MMVolatEF*NtoN2O*kgtoGg</f>
        <v>3.9059786416729338E-2</v>
      </c>
      <c r="BI158" s="22">
        <f>Constants!$H46*'Activity data'!BI6*Constants!$H64*EF!$H207*MMVolatEF*NtoN2O*kgtoGg</f>
        <v>3.9645181118536259E-2</v>
      </c>
      <c r="BJ158" s="22">
        <f>Constants!$H46*'Activity data'!BJ6*Constants!$H64*EF!$H207*MMVolatEF*NtoN2O*kgtoGg</f>
        <v>4.0256079166026387E-2</v>
      </c>
      <c r="BK158" s="22">
        <f>Constants!$H46*'Activity data'!BK6*Constants!$H64*EF!$H207*MMVolatEF*NtoN2O*kgtoGg</f>
        <v>4.0906800004953274E-2</v>
      </c>
      <c r="BL158" s="22">
        <f>Constants!$H46*'Activity data'!BL6*Constants!$H64*EF!$H207*MMVolatEF*NtoN2O*kgtoGg</f>
        <v>4.1576687397248777E-2</v>
      </c>
      <c r="BM158" s="22">
        <f>Constants!$H46*'Activity data'!BM6*Constants!$H64*EF!$H207*MMVolatEF*NtoN2O*kgtoGg</f>
        <v>4.2279801357413195E-2</v>
      </c>
      <c r="BN158" s="22">
        <f>Constants!$H46*'Activity data'!BN6*Constants!$H64*EF!$H207*MMVolatEF*NtoN2O*kgtoGg</f>
        <v>4.2989534151555479E-2</v>
      </c>
      <c r="BO158" s="22">
        <f>Constants!$H46*'Activity data'!BO6*Constants!$H64*EF!$H207*MMVolatEF*NtoN2O*kgtoGg</f>
        <v>4.3735069542529238E-2</v>
      </c>
      <c r="BP158" s="22">
        <f>Constants!$H46*'Activity data'!BP6*Constants!$H64*EF!$H207*MMVolatEF*NtoN2O*kgtoGg</f>
        <v>4.4519470840021703E-2</v>
      </c>
    </row>
    <row r="159" spans="1:68" x14ac:dyDescent="0.25">
      <c r="A159" t="str">
        <f t="shared" si="58"/>
        <v>3C Aggregated and non-CO2 emissions on land</v>
      </c>
      <c r="B159" t="str">
        <f t="shared" ref="B159:B172" si="62">B158</f>
        <v>3C6 Indirect N2O from manure management (N2O)</v>
      </c>
      <c r="C159" t="str">
        <f t="shared" ref="C159:C172" si="63">C158</f>
        <v>Volatilisation</v>
      </c>
      <c r="D159" t="str">
        <f>'Activity data'!D68</f>
        <v xml:space="preserve"> - Non-lactating</v>
      </c>
      <c r="E159" t="str">
        <f t="shared" si="61"/>
        <v>Volatilisation - Non-lactating</v>
      </c>
      <c r="F159" t="str">
        <f t="shared" si="47"/>
        <v>N2O</v>
      </c>
      <c r="G159" t="str">
        <f t="shared" si="48"/>
        <v>Gg N2O</v>
      </c>
      <c r="H159" s="22">
        <f>Constants!$H47*'Activity data'!H7*Constants!$H65*EF!$H208*MMVolatEF*NtoN2O*kgtoGg</f>
        <v>2.7959029796178987E-4</v>
      </c>
      <c r="I159" s="22">
        <f>Constants!$H47*'Activity data'!I7*Constants!$H65*EF!$H208*MMVolatEF*NtoN2O*kgtoGg</f>
        <v>3.1779900416957193E-4</v>
      </c>
      <c r="J159" s="22">
        <f>Constants!$H47*'Activity data'!J7*Constants!$H65*EF!$H208*MMVolatEF*NtoN2O*kgtoGg</f>
        <v>2.7489696617153677E-4</v>
      </c>
      <c r="K159" s="22">
        <f>Constants!$H47*'Activity data'!K7*Constants!$H65*EF!$H208*MMVolatEF*NtoN2O*kgtoGg</f>
        <v>2.8768837256461081E-4</v>
      </c>
      <c r="L159" s="22">
        <f>Constants!$H47*'Activity data'!L7*Constants!$H65*EF!$H208*MMVolatEF*NtoN2O*kgtoGg</f>
        <v>2.5612363901052502E-4</v>
      </c>
      <c r="M159" s="22">
        <f>Constants!$H47*'Activity data'!M7*Constants!$H65*EF!$H208*MMVolatEF*NtoN2O*kgtoGg</f>
        <v>2.7830170898410472E-4</v>
      </c>
      <c r="N159" s="22">
        <f>Constants!$H47*'Activity data'!N7*Constants!$H65*EF!$H208*MMVolatEF*NtoN2O*kgtoGg</f>
        <v>2.8299504077435766E-4</v>
      </c>
      <c r="O159" s="22">
        <f>Constants!$H47*'Activity data'!O7*Constants!$H65*EF!$H208*MMVolatEF*NtoN2O*kgtoGg</f>
        <v>2.7344286422241221E-4</v>
      </c>
      <c r="P159" s="22">
        <f>Constants!$H47*'Activity data'!P7*Constants!$H65*EF!$H208*MMVolatEF*NtoN2O*kgtoGg</f>
        <v>2.5936286885165324E-4</v>
      </c>
      <c r="Q159" s="22">
        <f>Constants!$H47*'Activity data'!Q7*Constants!$H65*EF!$H208*MMVolatEF*NtoN2O*kgtoGg</f>
        <v>2.7327735125097269E-4</v>
      </c>
      <c r="R159" s="22">
        <f>Constants!$H47*'Activity data'!R7*Constants!$H65*EF!$H208*MMVolatEF*NtoN2O*kgtoGg</f>
        <v>3.3868848516546658E-4</v>
      </c>
      <c r="S159" s="22">
        <f>Constants!$H47*'Activity data'!S7*Constants!$H65*EF!$H208*MMVolatEF*NtoN2O*kgtoGg</f>
        <v>3.3399515337521364E-4</v>
      </c>
      <c r="T159" s="22">
        <f>Constants!$H47*'Activity data'!T7*Constants!$H65*EF!$H208*MMVolatEF*NtoN2O*kgtoGg</f>
        <v>3.0662721269706218E-4</v>
      </c>
      <c r="U159" s="22">
        <f>Constants!$H47*'Activity data'!U7*Constants!$H65*EF!$H208*MMVolatEF*NtoN2O*kgtoGg</f>
        <v>2.5936286885165324E-4</v>
      </c>
      <c r="V159" s="22">
        <f>Constants!$H47*'Activity data'!V7*Constants!$H65*EF!$H208*MMVolatEF*NtoN2O*kgtoGg</f>
        <v>2.4204364363976597E-4</v>
      </c>
      <c r="W159" s="22">
        <f>Constants!$H47*'Activity data'!W7*Constants!$H65*EF!$H208*MMVolatEF*NtoN2O*kgtoGg</f>
        <v>2.6422171361334585E-4</v>
      </c>
      <c r="X159" s="22">
        <f>Constants!$H47*'Activity data'!X7*Constants!$H65*EF!$H208*MMVolatEF*NtoN2O*kgtoGg</f>
        <v>2.6098248377221742E-4</v>
      </c>
      <c r="Y159" s="22">
        <f>Constants!$H47*'Activity data'!Y7*Constants!$H65*EF!$H208*MMVolatEF*NtoN2O*kgtoGg</f>
        <v>2.6405620064190628E-4</v>
      </c>
      <c r="Z159" s="22">
        <f>Constants!$H47*'Activity data'!Z7*Constants!$H65*EF!$H208*MMVolatEF*NtoN2O*kgtoGg</f>
        <v>3.0890887950338466E-4</v>
      </c>
      <c r="AA159" s="22">
        <f>Constants!$H47*'Activity data'!AA7*Constants!$H65*EF!$H208*MMVolatEF*NtoN2O*kgtoGg</f>
        <v>3.2153477292501886E-4</v>
      </c>
      <c r="AB159" s="22">
        <f>Constants!$H47*'Activity data'!AB7*Constants!$H65*EF!$H208*MMVolatEF*NtoN2O*kgtoGg</f>
        <v>3.2153477292501886E-4</v>
      </c>
      <c r="AC159" s="22">
        <f>Constants!$H47*'Activity data'!AC7*Constants!$H65*EF!$H208*MMVolatEF*NtoN2O*kgtoGg</f>
        <v>3.0259593279256748E-4</v>
      </c>
      <c r="AD159" s="22">
        <f>Constants!$H47*'Activity data'!AD7*Constants!$H65*EF!$H208*MMVolatEF*NtoN2O*kgtoGg</f>
        <v>2.9000547699590347E-4</v>
      </c>
      <c r="AE159" s="22">
        <f>Constants!$H47*'Activity data'!AE7*Constants!$H65*EF!$H208*MMVolatEF*NtoN2O*kgtoGg</f>
        <v>2.9195454673269821E-4</v>
      </c>
      <c r="AF159" s="22">
        <f>Constants!$H47*'Activity data'!AF7*Constants!$H65*EF!$H208*MMVolatEF*NtoN2O*kgtoGg</f>
        <v>2.9337247897582159E-4</v>
      </c>
      <c r="AG159" s="22">
        <f>Constants!$H47*'Activity data'!AG7*Constants!$H65*EF!$H208*MMVolatEF*NtoN2O*kgtoGg</f>
        <v>2.9421477279799086E-4</v>
      </c>
      <c r="AH159" s="22">
        <f>Constants!$H47*'Activity data'!AH7*Constants!$H65*EF!$H208*MMVolatEF*NtoN2O*kgtoGg</f>
        <v>2.9461880064737865E-4</v>
      </c>
      <c r="AI159" s="22">
        <f>Constants!$H47*'Activity data'!AI7*Constants!$H65*EF!$H208*MMVolatEF*NtoN2O*kgtoGg</f>
        <v>2.9564452632383962E-4</v>
      </c>
      <c r="AJ159" s="22">
        <f>Constants!$H47*'Activity data'!AJ7*Constants!$H65*EF!$H208*MMVolatEF*NtoN2O*kgtoGg</f>
        <v>2.9655240592314211E-4</v>
      </c>
      <c r="AK159" s="22">
        <f>Constants!$H47*'Activity data'!AK7*Constants!$H65*EF!$H208*MMVolatEF*NtoN2O*kgtoGg</f>
        <v>2.9735536151165179E-4</v>
      </c>
      <c r="AL159" s="22">
        <f>Constants!$H47*'Activity data'!AL7*Constants!$H65*EF!$H208*MMVolatEF*NtoN2O*kgtoGg</f>
        <v>2.8802341712712276E-4</v>
      </c>
      <c r="AM159" s="22">
        <f>Constants!$H47*'Activity data'!AM7*Constants!$H65*EF!$H208*MMVolatEF*NtoN2O*kgtoGg</f>
        <v>2.9007689620075473E-4</v>
      </c>
      <c r="AN159" s="22">
        <f>Constants!$H47*'Activity data'!AN7*Constants!$H65*EF!$H208*MMVolatEF*NtoN2O*kgtoGg</f>
        <v>2.9206541556057373E-4</v>
      </c>
      <c r="AO159" s="22">
        <f>Constants!$H47*'Activity data'!AO7*Constants!$H65*EF!$H208*MMVolatEF*NtoN2O*kgtoGg</f>
        <v>2.9411690004127559E-4</v>
      </c>
      <c r="AP159" s="22">
        <f>Constants!$H47*'Activity data'!AP7*Constants!$H65*EF!$H208*MMVolatEF*NtoN2O*kgtoGg</f>
        <v>2.9611627481599821E-4</v>
      </c>
      <c r="AQ159" s="22">
        <f>Constants!$H47*'Activity data'!AQ7*Constants!$H65*EF!$H208*MMVolatEF*NtoN2O*kgtoGg</f>
        <v>2.9824993709747617E-4</v>
      </c>
      <c r="AR159" s="22">
        <f>Constants!$H47*'Activity data'!AR7*Constants!$H65*EF!$H208*MMVolatEF*NtoN2O*kgtoGg</f>
        <v>3.0069850345602889E-4</v>
      </c>
      <c r="AS159" s="22">
        <f>Constants!$H47*'Activity data'!AS7*Constants!$H65*EF!$H208*MMVolatEF*NtoN2O*kgtoGg</f>
        <v>3.0314271430233154E-4</v>
      </c>
      <c r="AT159" s="22">
        <f>Constants!$H47*'Activity data'!AT7*Constants!$H65*EF!$H208*MMVolatEF*NtoN2O*kgtoGg</f>
        <v>3.0574311994201804E-4</v>
      </c>
      <c r="AU159" s="22">
        <f>Constants!$H47*'Activity data'!AU7*Constants!$H65*EF!$H208*MMVolatEF*NtoN2O*kgtoGg</f>
        <v>3.0846186958083925E-4</v>
      </c>
      <c r="AV159" s="22">
        <f>Constants!$H47*'Activity data'!AV7*Constants!$H65*EF!$H208*MMVolatEF*NtoN2O*kgtoGg</f>
        <v>3.1130381302292971E-4</v>
      </c>
      <c r="AW159" s="22">
        <f>Constants!$H47*'Activity data'!AW7*Constants!$H65*EF!$H208*MMVolatEF*NtoN2O*kgtoGg</f>
        <v>3.1465286532088803E-4</v>
      </c>
      <c r="AX159" s="22">
        <f>Constants!$H47*'Activity data'!AX7*Constants!$H65*EF!$H208*MMVolatEF*NtoN2O*kgtoGg</f>
        <v>3.1783227396745131E-4</v>
      </c>
      <c r="AY159" s="22">
        <f>Constants!$H47*'Activity data'!AY7*Constants!$H65*EF!$H208*MMVolatEF*NtoN2O*kgtoGg</f>
        <v>3.2141426773510032E-4</v>
      </c>
      <c r="AZ159" s="22">
        <f>Constants!$H47*'Activity data'!AZ7*Constants!$H65*EF!$H208*MMVolatEF*NtoN2O*kgtoGg</f>
        <v>3.2527658874310656E-4</v>
      </c>
      <c r="BA159" s="22">
        <f>Constants!$H47*'Activity data'!BA7*Constants!$H65*EF!$H208*MMVolatEF*NtoN2O*kgtoGg</f>
        <v>3.2942930708851435E-4</v>
      </c>
      <c r="BB159" s="22">
        <f>Constants!$H47*'Activity data'!BB7*Constants!$H65*EF!$H208*MMVolatEF*NtoN2O*kgtoGg</f>
        <v>3.3358162747176276E-4</v>
      </c>
      <c r="BC159" s="22">
        <f>Constants!$H47*'Activity data'!BC7*Constants!$H65*EF!$H208*MMVolatEF*NtoN2O*kgtoGg</f>
        <v>3.3792589006710139E-4</v>
      </c>
      <c r="BD159" s="22">
        <f>Constants!$H47*'Activity data'!BD7*Constants!$H65*EF!$H208*MMVolatEF*NtoN2O*kgtoGg</f>
        <v>3.4234070490086387E-4</v>
      </c>
      <c r="BE159" s="22">
        <f>Constants!$H47*'Activity data'!BE7*Constants!$H65*EF!$H208*MMVolatEF*NtoN2O*kgtoGg</f>
        <v>3.4694821036505754E-4</v>
      </c>
      <c r="BF159" s="22">
        <f>Constants!$H47*'Activity data'!BF7*Constants!$H65*EF!$H208*MMVolatEF*NtoN2O*kgtoGg</f>
        <v>3.5185532767759327E-4</v>
      </c>
      <c r="BG159" s="22">
        <f>Constants!$H47*'Activity data'!BG7*Constants!$H65*EF!$H208*MMVolatEF*NtoN2O*kgtoGg</f>
        <v>3.5685046437534295E-4</v>
      </c>
      <c r="BH159" s="22">
        <f>Constants!$H47*'Activity data'!BH7*Constants!$H65*EF!$H208*MMVolatEF*NtoN2O*kgtoGg</f>
        <v>3.620687177896444E-4</v>
      </c>
      <c r="BI159" s="22">
        <f>Constants!$H47*'Activity data'!BI7*Constants!$H65*EF!$H208*MMVolatEF*NtoN2O*kgtoGg</f>
        <v>3.6749509434026728E-4</v>
      </c>
      <c r="BJ159" s="22">
        <f>Constants!$H47*'Activity data'!BJ7*Constants!$H65*EF!$H208*MMVolatEF*NtoN2O*kgtoGg</f>
        <v>3.7315787678344564E-4</v>
      </c>
      <c r="BK159" s="22">
        <f>Constants!$H47*'Activity data'!BK7*Constants!$H65*EF!$H208*MMVolatEF*NtoN2O*kgtoGg</f>
        <v>3.7918980069812292E-4</v>
      </c>
      <c r="BL159" s="22">
        <f>Constants!$H47*'Activity data'!BL7*Constants!$H65*EF!$H208*MMVolatEF*NtoN2O*kgtoGg</f>
        <v>3.8539939095558537E-4</v>
      </c>
      <c r="BM159" s="22">
        <f>Constants!$H47*'Activity data'!BM7*Constants!$H65*EF!$H208*MMVolatEF*NtoN2O*kgtoGg</f>
        <v>3.9191697831002334E-4</v>
      </c>
      <c r="BN159" s="22">
        <f>Constants!$H47*'Activity data'!BN7*Constants!$H65*EF!$H208*MMVolatEF*NtoN2O*kgtoGg</f>
        <v>3.9849591962851203E-4</v>
      </c>
      <c r="BO159" s="22">
        <f>Constants!$H47*'Activity data'!BO7*Constants!$H65*EF!$H208*MMVolatEF*NtoN2O*kgtoGg</f>
        <v>4.0540673681006877E-4</v>
      </c>
      <c r="BP159" s="22">
        <f>Constants!$H47*'Activity data'!BP7*Constants!$H65*EF!$H208*MMVolatEF*NtoN2O*kgtoGg</f>
        <v>4.1267782551970876E-4</v>
      </c>
    </row>
    <row r="160" spans="1:68" x14ac:dyDescent="0.25">
      <c r="A160" t="str">
        <f t="shared" si="58"/>
        <v>3C Aggregated and non-CO2 emissions on land</v>
      </c>
      <c r="B160" t="str">
        <f t="shared" si="62"/>
        <v>3C6 Indirect N2O from manure management (N2O)</v>
      </c>
      <c r="C160" t="str">
        <f t="shared" si="63"/>
        <v>Volatilisation</v>
      </c>
      <c r="D160" t="str">
        <f>'Activity data'!D69</f>
        <v xml:space="preserve"> - Commercial cattle</v>
      </c>
      <c r="E160" t="str">
        <f t="shared" si="61"/>
        <v>Volatilisation - Commercial cattle</v>
      </c>
      <c r="F160" t="str">
        <f t="shared" si="47"/>
        <v>N2O</v>
      </c>
      <c r="G160" t="str">
        <f t="shared" si="48"/>
        <v>Gg N2O</v>
      </c>
      <c r="H160" s="22">
        <f>Constants!$H48*'Activity data'!H8*Constants!$H66*EF!$H209*MMVolatEF*NtoN2O*kgtoGg</f>
        <v>3.7003362848044533E-3</v>
      </c>
      <c r="I160" s="22">
        <f>Constants!$H48*'Activity data'!I8*Constants!$H66*EF!$H209*MMVolatEF*NtoN2O*kgtoGg</f>
        <v>3.5406221910635866E-3</v>
      </c>
      <c r="J160" s="22">
        <f>Constants!$H48*'Activity data'!J8*Constants!$H66*EF!$H209*MMVolatEF*NtoN2O*kgtoGg</f>
        <v>3.5393357500556814E-3</v>
      </c>
      <c r="K160" s="22">
        <f>Constants!$H48*'Activity data'!K8*Constants!$H66*EF!$H209*MMVolatEF*NtoN2O*kgtoGg</f>
        <v>3.3111743098604807E-3</v>
      </c>
      <c r="L160" s="22">
        <f>Constants!$H48*'Activity data'!L8*Constants!$H66*EF!$H209*MMVolatEF*NtoN2O*kgtoGg</f>
        <v>3.4109956184485233E-3</v>
      </c>
      <c r="M160" s="22">
        <f>Constants!$H48*'Activity data'!M8*Constants!$H66*EF!$H209*MMVolatEF*NtoN2O*kgtoGg</f>
        <v>3.4885511843596667E-3</v>
      </c>
      <c r="N160" s="22">
        <f>Constants!$H48*'Activity data'!N8*Constants!$H66*EF!$H209*MMVolatEF*NtoN2O*kgtoGg</f>
        <v>3.6332676557172408E-3</v>
      </c>
      <c r="O160" s="22">
        <f>Constants!$H48*'Activity data'!O8*Constants!$H66*EF!$H209*MMVolatEF*NtoN2O*kgtoGg</f>
        <v>3.7709005594996426E-3</v>
      </c>
      <c r="P160" s="22">
        <f>Constants!$H48*'Activity data'!P8*Constants!$H66*EF!$H209*MMVolatEF*NtoN2O*kgtoGg</f>
        <v>3.8035609626412554E-3</v>
      </c>
      <c r="Q160" s="22">
        <f>Constants!$H48*'Activity data'!Q8*Constants!$H66*EF!$H209*MMVolatEF*NtoN2O*kgtoGg</f>
        <v>3.742012631043659E-3</v>
      </c>
      <c r="R160" s="22">
        <f>Constants!$H48*'Activity data'!R8*Constants!$H66*EF!$H209*MMVolatEF*NtoN2O*kgtoGg</f>
        <v>3.4878129734859328E-3</v>
      </c>
      <c r="S160" s="22">
        <f>Constants!$H48*'Activity data'!S8*Constants!$H66*EF!$H209*MMVolatEF*NtoN2O*kgtoGg</f>
        <v>3.5059371360403354E-3</v>
      </c>
      <c r="T160" s="22">
        <f>Constants!$H48*'Activity data'!T8*Constants!$H66*EF!$H209*MMVolatEF*NtoN2O*kgtoGg</f>
        <v>3.267565588098854E-3</v>
      </c>
      <c r="U160" s="22">
        <f>Constants!$H48*'Activity data'!U8*Constants!$H66*EF!$H209*MMVolatEF*NtoN2O*kgtoGg</f>
        <v>3.3530352088181202E-3</v>
      </c>
      <c r="V160" s="22">
        <f>Constants!$H48*'Activity data'!V8*Constants!$H66*EF!$H209*MMVolatEF*NtoN2O*kgtoGg</f>
        <v>3.3839477891557434E-3</v>
      </c>
      <c r="W160" s="22">
        <f>Constants!$H48*'Activity data'!W8*Constants!$H66*EF!$H209*MMVolatEF*NtoN2O*kgtoGg</f>
        <v>3.4126511648932944E-3</v>
      </c>
      <c r="X160" s="22">
        <f>Constants!$H48*'Activity data'!X8*Constants!$H66*EF!$H209*MMVolatEF*NtoN2O*kgtoGg</f>
        <v>3.3349110462637175E-3</v>
      </c>
      <c r="Y160" s="22">
        <f>Constants!$H48*'Activity data'!Y8*Constants!$H66*EF!$H209*MMVolatEF*NtoN2O*kgtoGg</f>
        <v>3.4326154266109024E-3</v>
      </c>
      <c r="Z160" s="22">
        <f>Constants!$H48*'Activity data'!Z8*Constants!$H66*EF!$H209*MMVolatEF*NtoN2O*kgtoGg</f>
        <v>3.3372300325911516E-3</v>
      </c>
      <c r="AA160" s="22">
        <f>Constants!$H48*'Activity data'!AA8*Constants!$H66*EF!$H209*MMVolatEF*NtoN2O*kgtoGg</f>
        <v>3.281195665791852E-3</v>
      </c>
      <c r="AB160" s="22">
        <f>Constants!$H48*'Activity data'!AB8*Constants!$H66*EF!$H209*MMVolatEF*NtoN2O*kgtoGg</f>
        <v>3.2708808424712636E-3</v>
      </c>
      <c r="AC160" s="22">
        <f>Constants!$H48*'Activity data'!AC8*Constants!$H66*EF!$H209*MMVolatEF*NtoN2O*kgtoGg</f>
        <v>3.2591357808163246E-3</v>
      </c>
      <c r="AD160" s="22">
        <f>Constants!$H48*'Activity data'!AD8*Constants!$H66*EF!$H209*MMVolatEF*NtoN2O*kgtoGg</f>
        <v>3.1796494796958522E-3</v>
      </c>
      <c r="AE160" s="22">
        <f>Constants!$H48*'Activity data'!AE8*Constants!$H66*EF!$H209*MMVolatEF*NtoN2O*kgtoGg</f>
        <v>3.1971139861421008E-3</v>
      </c>
      <c r="AF160" s="22">
        <f>Constants!$H48*'Activity data'!AF8*Constants!$H66*EF!$H209*MMVolatEF*NtoN2O*kgtoGg</f>
        <v>3.1936397582015895E-3</v>
      </c>
      <c r="AG160" s="22">
        <f>Constants!$H48*'Activity data'!AG8*Constants!$H66*EF!$H209*MMVolatEF*NtoN2O*kgtoGg</f>
        <v>3.1688889691591413E-3</v>
      </c>
      <c r="AH160" s="22">
        <f>Constants!$H48*'Activity data'!AH8*Constants!$H66*EF!$H209*MMVolatEF*NtoN2O*kgtoGg</f>
        <v>3.1280732584294752E-3</v>
      </c>
      <c r="AI160" s="22">
        <f>Constants!$H48*'Activity data'!AI8*Constants!$H66*EF!$H209*MMVolatEF*NtoN2O*kgtoGg</f>
        <v>3.1044879628192813E-3</v>
      </c>
      <c r="AJ160" s="22">
        <f>Constants!$H48*'Activity data'!AJ8*Constants!$H66*EF!$H209*MMVolatEF*NtoN2O*kgtoGg</f>
        <v>3.0763768489575471E-3</v>
      </c>
      <c r="AK160" s="22">
        <f>Constants!$H48*'Activity data'!AK8*Constants!$H66*EF!$H209*MMVolatEF*NtoN2O*kgtoGg</f>
        <v>3.0442118733800001E-3</v>
      </c>
      <c r="AL160" s="22">
        <f>Constants!$H48*'Activity data'!AL8*Constants!$H66*EF!$H209*MMVolatEF*NtoN2O*kgtoGg</f>
        <v>2.7123715469193617E-3</v>
      </c>
      <c r="AM160" s="22">
        <f>Constants!$H48*'Activity data'!AM8*Constants!$H66*EF!$H209*MMVolatEF*NtoN2O*kgtoGg</f>
        <v>2.6952721264191558E-3</v>
      </c>
      <c r="AN160" s="22">
        <f>Constants!$H48*'Activity data'!AN8*Constants!$H66*EF!$H209*MMVolatEF*NtoN2O*kgtoGg</f>
        <v>2.6741118201750263E-3</v>
      </c>
      <c r="AO160" s="22">
        <f>Constants!$H48*'Activity data'!AO8*Constants!$H66*EF!$H209*MMVolatEF*NtoN2O*kgtoGg</f>
        <v>2.652601182529878E-3</v>
      </c>
      <c r="AP160" s="22">
        <f>Constants!$H48*'Activity data'!AP8*Constants!$H66*EF!$H209*MMVolatEF*NtoN2O*kgtoGg</f>
        <v>2.6277781675541848E-3</v>
      </c>
      <c r="AQ160" s="22">
        <f>Constants!$H48*'Activity data'!AQ8*Constants!$H66*EF!$H209*MMVolatEF*NtoN2O*kgtoGg</f>
        <v>2.6047149452885048E-3</v>
      </c>
      <c r="AR160" s="22">
        <f>Constants!$H48*'Activity data'!AR8*Constants!$H66*EF!$H209*MMVolatEF*NtoN2O*kgtoGg</f>
        <v>2.5927177007556363E-3</v>
      </c>
      <c r="AS160" s="22">
        <f>Constants!$H48*'Activity data'!AS8*Constants!$H66*EF!$H209*MMVolatEF*NtoN2O*kgtoGg</f>
        <v>2.5783067576749872E-3</v>
      </c>
      <c r="AT160" s="22">
        <f>Constants!$H48*'Activity data'!AT8*Constants!$H66*EF!$H209*MMVolatEF*NtoN2O*kgtoGg</f>
        <v>2.5655402745754009E-3</v>
      </c>
      <c r="AU160" s="22">
        <f>Constants!$H48*'Activity data'!AU8*Constants!$H66*EF!$H209*MMVolatEF*NtoN2O*kgtoGg</f>
        <v>2.5532804876889593E-3</v>
      </c>
      <c r="AV160" s="22">
        <f>Constants!$H48*'Activity data'!AV8*Constants!$H66*EF!$H209*MMVolatEF*NtoN2O*kgtoGg</f>
        <v>2.5415833530492214E-3</v>
      </c>
      <c r="AW160" s="22">
        <f>Constants!$H48*'Activity data'!AW8*Constants!$H66*EF!$H209*MMVolatEF*NtoN2O*kgtoGg</f>
        <v>2.5421793590608521E-3</v>
      </c>
      <c r="AX160" s="22">
        <f>Constants!$H48*'Activity data'!AX8*Constants!$H66*EF!$H209*MMVolatEF*NtoN2O*kgtoGg</f>
        <v>2.5362480893967978E-3</v>
      </c>
      <c r="AY160" s="22">
        <f>Constants!$H48*'Activity data'!AY8*Constants!$H66*EF!$H209*MMVolatEF*NtoN2O*kgtoGg</f>
        <v>2.5361117124376186E-3</v>
      </c>
      <c r="AZ160" s="22">
        <f>Constants!$H48*'Activity data'!AZ8*Constants!$H66*EF!$H209*MMVolatEF*NtoN2O*kgtoGg</f>
        <v>2.5386546857926583E-3</v>
      </c>
      <c r="BA160" s="22">
        <f>Constants!$H48*'Activity data'!BA8*Constants!$H66*EF!$H209*MMVolatEF*NtoN2O*kgtoGg</f>
        <v>2.5437979431071384E-3</v>
      </c>
      <c r="BB160" s="22">
        <f>Constants!$H48*'Activity data'!BB8*Constants!$H66*EF!$H209*MMVolatEF*NtoN2O*kgtoGg</f>
        <v>2.5484345359869597E-3</v>
      </c>
      <c r="BC160" s="22">
        <f>Constants!$H48*'Activity data'!BC8*Constants!$H66*EF!$H209*MMVolatEF*NtoN2O*kgtoGg</f>
        <v>2.5533168308595894E-3</v>
      </c>
      <c r="BD160" s="22">
        <f>Constants!$H48*'Activity data'!BD8*Constants!$H66*EF!$H209*MMVolatEF*NtoN2O*kgtoGg</f>
        <v>2.5560202548155424E-3</v>
      </c>
      <c r="BE160" s="22">
        <f>Constants!$H48*'Activity data'!BE8*Constants!$H66*EF!$H209*MMVolatEF*NtoN2O*kgtoGg</f>
        <v>2.558753633444869E-3</v>
      </c>
      <c r="BF160" s="22">
        <f>Constants!$H48*'Activity data'!BF8*Constants!$H66*EF!$H209*MMVolatEF*NtoN2O*kgtoGg</f>
        <v>2.563148655908426E-3</v>
      </c>
      <c r="BG160" s="22">
        <f>Constants!$H48*'Activity data'!BG8*Constants!$H66*EF!$H209*MMVolatEF*NtoN2O*kgtoGg</f>
        <v>2.5676145166253941E-3</v>
      </c>
      <c r="BH160" s="22">
        <f>Constants!$H48*'Activity data'!BH8*Constants!$H66*EF!$H209*MMVolatEF*NtoN2O*kgtoGg</f>
        <v>2.5719603581330747E-3</v>
      </c>
      <c r="BI160" s="22">
        <f>Constants!$H48*'Activity data'!BI8*Constants!$H66*EF!$H209*MMVolatEF*NtoN2O*kgtoGg</f>
        <v>2.5757263099772344E-3</v>
      </c>
      <c r="BJ160" s="22">
        <f>Constants!$H48*'Activity data'!BJ8*Constants!$H66*EF!$H209*MMVolatEF*NtoN2O*kgtoGg</f>
        <v>2.5791905339371305E-3</v>
      </c>
      <c r="BK160" s="22">
        <f>Constants!$H48*'Activity data'!BK8*Constants!$H66*EF!$H209*MMVolatEF*NtoN2O*kgtoGg</f>
        <v>2.5840186776866403E-3</v>
      </c>
      <c r="BL160" s="22">
        <f>Constants!$H48*'Activity data'!BL8*Constants!$H66*EF!$H209*MMVolatEF*NtoN2O*kgtoGg</f>
        <v>2.5891774366249651E-3</v>
      </c>
      <c r="BM160" s="22">
        <f>Constants!$H48*'Activity data'!BM8*Constants!$H66*EF!$H209*MMVolatEF*NtoN2O*kgtoGg</f>
        <v>2.5941808353448963E-3</v>
      </c>
      <c r="BN160" s="22">
        <f>Constants!$H48*'Activity data'!BN8*Constants!$H66*EF!$H209*MMVolatEF*NtoN2O*kgtoGg</f>
        <v>2.5955390706149375E-3</v>
      </c>
      <c r="BO160" s="22">
        <f>Constants!$H48*'Activity data'!BO8*Constants!$H66*EF!$H209*MMVolatEF*NtoN2O*kgtoGg</f>
        <v>2.5967661990080075E-3</v>
      </c>
      <c r="BP160" s="22">
        <f>Constants!$H48*'Activity data'!BP8*Constants!$H66*EF!$H209*MMVolatEF*NtoN2O*kgtoGg</f>
        <v>2.5978744844262682E-3</v>
      </c>
    </row>
    <row r="161" spans="1:68" x14ac:dyDescent="0.25">
      <c r="A161" t="str">
        <f t="shared" si="58"/>
        <v>3C Aggregated and non-CO2 emissions on land</v>
      </c>
      <c r="B161" t="str">
        <f t="shared" si="62"/>
        <v>3C6 Indirect N2O from manure management (N2O)</v>
      </c>
      <c r="C161" t="str">
        <f t="shared" si="63"/>
        <v>Volatilisation</v>
      </c>
      <c r="D161" t="str">
        <f>'Activity data'!D70</f>
        <v xml:space="preserve"> - Subsistence cattle</v>
      </c>
      <c r="E161" t="str">
        <f t="shared" si="61"/>
        <v>Volatilisation - Subsistence cattle</v>
      </c>
      <c r="F161" t="str">
        <f t="shared" si="47"/>
        <v>N2O</v>
      </c>
      <c r="G161" t="str">
        <f t="shared" si="48"/>
        <v>Gg N2O</v>
      </c>
      <c r="H161" s="22">
        <f>Constants!$H49*'Activity data'!H9*Constants!$H67*EF!$H210*MMVolatEF*NtoN2O*kgtoGg</f>
        <v>1.733753129120371E-2</v>
      </c>
      <c r="I161" s="22">
        <f>Constants!$H49*'Activity data'!I9*Constants!$H67*EF!$H210*MMVolatEF*NtoN2O*kgtoGg</f>
        <v>1.8678219123915422E-2</v>
      </c>
      <c r="J161" s="22">
        <f>Constants!$H49*'Activity data'!J9*Constants!$H67*EF!$H210*MMVolatEF*NtoN2O*kgtoGg</f>
        <v>1.8861040192012478E-2</v>
      </c>
      <c r="K161" s="22">
        <f>Constants!$H49*'Activity data'!K9*Constants!$H67*EF!$H210*MMVolatEF*NtoN2O*kgtoGg</f>
        <v>1.8861040192012474E-2</v>
      </c>
      <c r="L161" s="22">
        <f>Constants!$H49*'Activity data'!L9*Constants!$H67*EF!$H210*MMVolatEF*NtoN2O*kgtoGg</f>
        <v>1.657577684079933E-2</v>
      </c>
      <c r="M161" s="22">
        <f>Constants!$H49*'Activity data'!M9*Constants!$H67*EF!$H210*MMVolatEF*NtoN2O*kgtoGg</f>
        <v>1.6362485594686102E-2</v>
      </c>
      <c r="N161" s="22">
        <f>Constants!$H49*'Activity data'!N9*Constants!$H67*EF!$H210*MMVolatEF*NtoN2O*kgtoGg</f>
        <v>1.6758597908896382E-2</v>
      </c>
      <c r="O161" s="22">
        <f>Constants!$H49*'Activity data'!O9*Constants!$H67*EF!$H210*MMVolatEF*NtoN2O*kgtoGg</f>
        <v>1.7246120757155189E-2</v>
      </c>
      <c r="P161" s="22">
        <f>Constants!$H49*'Activity data'!P9*Constants!$H67*EF!$H210*MMVolatEF*NtoN2O*kgtoGg</f>
        <v>1.8007875207559577E-2</v>
      </c>
      <c r="Q161" s="22">
        <f>Constants!$H49*'Activity data'!Q9*Constants!$H67*EF!$H210*MMVolatEF*NtoN2O*kgtoGg</f>
        <v>1.864774894589925E-2</v>
      </c>
      <c r="R161" s="22">
        <f>Constants!$H49*'Activity data'!R9*Constants!$H67*EF!$H210*MMVolatEF*NtoN2O*kgtoGg</f>
        <v>1.916574197217423E-2</v>
      </c>
      <c r="S161" s="22">
        <f>Constants!$H49*'Activity data'!S9*Constants!$H67*EF!$H210*MMVolatEF*NtoN2O*kgtoGg</f>
        <v>1.8769629657963954E-2</v>
      </c>
      <c r="T161" s="22">
        <f>Constants!$H49*'Activity data'!T9*Constants!$H67*EF!$H210*MMVolatEF*NtoN2O*kgtoGg</f>
        <v>2.0262668380756535E-2</v>
      </c>
      <c r="U161" s="22">
        <f>Constants!$H49*'Activity data'!U9*Constants!$H67*EF!$H210*MMVolatEF*NtoN2O*kgtoGg</f>
        <v>2.0232198202740366E-2</v>
      </c>
      <c r="V161" s="22">
        <f>Constants!$H49*'Activity data'!V9*Constants!$H67*EF!$H210*MMVolatEF*NtoN2O*kgtoGg</f>
        <v>1.9805615710513914E-2</v>
      </c>
      <c r="W161" s="22">
        <f>Constants!$H49*'Activity data'!W9*Constants!$H67*EF!$H210*MMVolatEF*NtoN2O*kgtoGg</f>
        <v>1.9561854286384503E-2</v>
      </c>
      <c r="X161" s="22">
        <f>Constants!$H49*'Activity data'!X9*Constants!$H67*EF!$H210*MMVolatEF*NtoN2O*kgtoGg</f>
        <v>2.0018906956627135E-2</v>
      </c>
      <c r="Y161" s="22">
        <f>Constants!$H49*'Activity data'!Y9*Constants!$H67*EF!$H210*MMVolatEF*NtoN2O*kgtoGg</f>
        <v>2.0689250872982987E-2</v>
      </c>
      <c r="Z161" s="22">
        <f>Constants!$H49*'Activity data'!Z9*Constants!$H67*EF!$H210*MMVolatEF*NtoN2O*kgtoGg</f>
        <v>2.1085363187193274E-2</v>
      </c>
      <c r="AA161" s="22">
        <f>Constants!$H49*'Activity data'!AA9*Constants!$H67*EF!$H210*MMVolatEF*NtoN2O*kgtoGg</f>
        <v>2.1024422831160922E-2</v>
      </c>
      <c r="AB161" s="22">
        <f>Constants!$H49*'Activity data'!AB9*Constants!$H67*EF!$H210*MMVolatEF*NtoN2O*kgtoGg</f>
        <v>2.0780661407031522E-2</v>
      </c>
      <c r="AC161" s="22">
        <f>Constants!$H49*'Activity data'!AC9*Constants!$H67*EF!$H210*MMVolatEF*NtoN2O*kgtoGg</f>
        <v>2.0719721050999167E-2</v>
      </c>
      <c r="AD161" s="22">
        <f>Constants!$H49*'Activity data'!AD9*Constants!$H67*EF!$H210*MMVolatEF*NtoN2O*kgtoGg</f>
        <v>2.271684731155996E-2</v>
      </c>
      <c r="AE161" s="22">
        <f>Constants!$H49*'Activity data'!AE9*Constants!$H67*EF!$H210*MMVolatEF*NtoN2O*kgtoGg</f>
        <v>2.2841621607860428E-2</v>
      </c>
      <c r="AF161" s="22">
        <f>Constants!$H49*'Activity data'!AF9*Constants!$H67*EF!$H210*MMVolatEF*NtoN2O*kgtoGg</f>
        <v>2.2816800159410178E-2</v>
      </c>
      <c r="AG161" s="22">
        <f>Constants!$H49*'Activity data'!AG9*Constants!$H67*EF!$H210*MMVolatEF*NtoN2O*kgtoGg</f>
        <v>2.2639969380071654E-2</v>
      </c>
      <c r="AH161" s="22">
        <f>Constants!$H49*'Activity data'!AH9*Constants!$H67*EF!$H210*MMVolatEF*NtoN2O*kgtoGg</f>
        <v>2.2348363568022427E-2</v>
      </c>
      <c r="AI161" s="22">
        <f>Constants!$H49*'Activity data'!AI9*Constants!$H67*EF!$H210*MMVolatEF*NtoN2O*kgtoGg</f>
        <v>2.2179859598450903E-2</v>
      </c>
      <c r="AJ161" s="22">
        <f>Constants!$H49*'Activity data'!AJ9*Constants!$H67*EF!$H210*MMVolatEF*NtoN2O*kgtoGg</f>
        <v>2.1979021145837569E-2</v>
      </c>
      <c r="AK161" s="22">
        <f>Constants!$H49*'Activity data'!AK9*Constants!$H67*EF!$H210*MMVolatEF*NtoN2O*kgtoGg</f>
        <v>2.1749220080141143E-2</v>
      </c>
      <c r="AL161" s="22">
        <f>Constants!$H49*'Activity data'!AL9*Constants!$H67*EF!$H210*MMVolatEF*NtoN2O*kgtoGg</f>
        <v>1.9378403398566044E-2</v>
      </c>
      <c r="AM161" s="22">
        <f>Constants!$H49*'Activity data'!AM9*Constants!$H67*EF!$H210*MMVolatEF*NtoN2O*kgtoGg</f>
        <v>1.9256237440620102E-2</v>
      </c>
      <c r="AN161" s="22">
        <f>Constants!$H49*'Activity data'!AN9*Constants!$H67*EF!$H210*MMVolatEF*NtoN2O*kgtoGg</f>
        <v>1.9105058686772147E-2</v>
      </c>
      <c r="AO161" s="22">
        <f>Constants!$H49*'Activity data'!AO9*Constants!$H67*EF!$H210*MMVolatEF*NtoN2O*kgtoGg</f>
        <v>1.8951377007681569E-2</v>
      </c>
      <c r="AP161" s="22">
        <f>Constants!$H49*'Activity data'!AP9*Constants!$H67*EF!$H210*MMVolatEF*NtoN2O*kgtoGg</f>
        <v>1.8774030213760961E-2</v>
      </c>
      <c r="AQ161" s="22">
        <f>Constants!$H49*'Activity data'!AQ9*Constants!$H67*EF!$H210*MMVolatEF*NtoN2O*kgtoGg</f>
        <v>1.8609256171191926E-2</v>
      </c>
      <c r="AR161" s="22">
        <f>Constants!$H49*'Activity data'!AR9*Constants!$H67*EF!$H210*MMVolatEF*NtoN2O*kgtoGg</f>
        <v>1.8523542455276709E-2</v>
      </c>
      <c r="AS161" s="22">
        <f>Constants!$H49*'Activity data'!AS9*Constants!$H67*EF!$H210*MMVolatEF*NtoN2O*kgtoGg</f>
        <v>1.8420584190326703E-2</v>
      </c>
      <c r="AT161" s="22">
        <f>Constants!$H49*'Activity data'!AT9*Constants!$H67*EF!$H210*MMVolatEF*NtoN2O*kgtoGg</f>
        <v>1.8329374687791642E-2</v>
      </c>
      <c r="AU161" s="22">
        <f>Constants!$H49*'Activity data'!AU9*Constants!$H67*EF!$H210*MMVolatEF*NtoN2O*kgtoGg</f>
        <v>1.8241785251110025E-2</v>
      </c>
      <c r="AV161" s="22">
        <f>Constants!$H49*'Activity data'!AV9*Constants!$H67*EF!$H210*MMVolatEF*NtoN2O*kgtoGg</f>
        <v>1.8158215655376127E-2</v>
      </c>
      <c r="AW161" s="22">
        <f>Constants!$H49*'Activity data'!AW9*Constants!$H67*EF!$H210*MMVolatEF*NtoN2O*kgtoGg</f>
        <v>1.8162473790635819E-2</v>
      </c>
      <c r="AX161" s="22">
        <f>Constants!$H49*'Activity data'!AX9*Constants!$H67*EF!$H210*MMVolatEF*NtoN2O*kgtoGg</f>
        <v>1.8120098129990707E-2</v>
      </c>
      <c r="AY161" s="22">
        <f>Constants!$H49*'Activity data'!AY9*Constants!$H67*EF!$H210*MMVolatEF*NtoN2O*kgtoGg</f>
        <v>1.8119123791599554E-2</v>
      </c>
      <c r="AZ161" s="22">
        <f>Constants!$H49*'Activity data'!AZ9*Constants!$H67*EF!$H210*MMVolatEF*NtoN2O*kgtoGg</f>
        <v>1.8137291938054897E-2</v>
      </c>
      <c r="BA161" s="22">
        <f>Constants!$H49*'Activity data'!BA9*Constants!$H67*EF!$H210*MMVolatEF*NtoN2O*kgtoGg</f>
        <v>1.8174037683723797E-2</v>
      </c>
      <c r="BB161" s="22">
        <f>Constants!$H49*'Activity data'!BB9*Constants!$H67*EF!$H210*MMVolatEF*NtoN2O*kgtoGg</f>
        <v>1.8207163590579049E-2</v>
      </c>
      <c r="BC161" s="22">
        <f>Constants!$H49*'Activity data'!BC9*Constants!$H67*EF!$H210*MMVolatEF*NtoN2O*kgtoGg</f>
        <v>1.8242044903082136E-2</v>
      </c>
      <c r="BD161" s="22">
        <f>Constants!$H49*'Activity data'!BD9*Constants!$H67*EF!$H210*MMVolatEF*NtoN2O*kgtoGg</f>
        <v>1.826135938086277E-2</v>
      </c>
      <c r="BE161" s="22">
        <f>Constants!$H49*'Activity data'!BE9*Constants!$H67*EF!$H210*MMVolatEF*NtoN2O*kgtoGg</f>
        <v>1.8280887868315117E-2</v>
      </c>
      <c r="BF161" s="22">
        <f>Constants!$H49*'Activity data'!BF9*Constants!$H67*EF!$H210*MMVolatEF*NtoN2O*kgtoGg</f>
        <v>1.8312287887365341E-2</v>
      </c>
      <c r="BG161" s="22">
        <f>Constants!$H49*'Activity data'!BG9*Constants!$H67*EF!$H210*MMVolatEF*NtoN2O*kgtoGg</f>
        <v>1.8344194006788214E-2</v>
      </c>
      <c r="BH161" s="22">
        <f>Constants!$H49*'Activity data'!BH9*Constants!$H67*EF!$H210*MMVolatEF*NtoN2O*kgtoGg</f>
        <v>1.8375242654949168E-2</v>
      </c>
      <c r="BI161" s="22">
        <f>Constants!$H49*'Activity data'!BI9*Constants!$H67*EF!$H210*MMVolatEF*NtoN2O*kgtoGg</f>
        <v>1.8402148310296639E-2</v>
      </c>
      <c r="BJ161" s="22">
        <f>Constants!$H49*'Activity data'!BJ9*Constants!$H67*EF!$H210*MMVolatEF*NtoN2O*kgtoGg</f>
        <v>1.8426898285805741E-2</v>
      </c>
      <c r="BK161" s="22">
        <f>Constants!$H49*'Activity data'!BK9*Constants!$H67*EF!$H210*MMVolatEF*NtoN2O*kgtoGg</f>
        <v>1.8461392718307264E-2</v>
      </c>
      <c r="BL161" s="22">
        <f>Constants!$H49*'Activity data'!BL9*Constants!$H67*EF!$H210*MMVolatEF*NtoN2O*kgtoGg</f>
        <v>1.8498249214555489E-2</v>
      </c>
      <c r="BM161" s="22">
        <f>Constants!$H49*'Activity data'!BM9*Constants!$H67*EF!$H210*MMVolatEF*NtoN2O*kgtoGg</f>
        <v>1.8533995747462759E-2</v>
      </c>
      <c r="BN161" s="22">
        <f>Constants!$H49*'Activity data'!BN9*Constants!$H67*EF!$H210*MMVolatEF*NtoN2O*kgtoGg</f>
        <v>1.8543699591688272E-2</v>
      </c>
      <c r="BO161" s="22">
        <f>Constants!$H49*'Activity data'!BO9*Constants!$H67*EF!$H210*MMVolatEF*NtoN2O*kgtoGg</f>
        <v>1.8552466749362433E-2</v>
      </c>
      <c r="BP161" s="22">
        <f>Constants!$H49*'Activity data'!BP9*Constants!$H67*EF!$H210*MMVolatEF*NtoN2O*kgtoGg</f>
        <v>1.8560384839323294E-2</v>
      </c>
    </row>
    <row r="162" spans="1:68" x14ac:dyDescent="0.25">
      <c r="A162" t="str">
        <f t="shared" si="58"/>
        <v>3C Aggregated and non-CO2 emissions on land</v>
      </c>
      <c r="B162" t="str">
        <f t="shared" si="62"/>
        <v>3C6 Indirect N2O from manure management (N2O)</v>
      </c>
      <c r="C162" t="str">
        <f t="shared" si="63"/>
        <v>Volatilisation</v>
      </c>
      <c r="D162" t="str">
        <f>'Activity data'!D71</f>
        <v xml:space="preserve"> - Feedlot</v>
      </c>
      <c r="E162" t="str">
        <f t="shared" si="61"/>
        <v>Volatilisation - Feedlot</v>
      </c>
      <c r="F162" t="str">
        <f t="shared" si="47"/>
        <v>N2O</v>
      </c>
      <c r="G162" t="str">
        <f t="shared" si="48"/>
        <v>Gg N2O</v>
      </c>
      <c r="H162" s="22">
        <f>Constants!$H50*'Activity data'!H10*Constants!$H68*EF!$H211*MMVolatEF*NtoN2O*kgtoGg</f>
        <v>0.12283717445999996</v>
      </c>
      <c r="I162" s="22">
        <f>Constants!$H50*'Activity data'!I10*Constants!$H68*EF!$H211*MMVolatEF*NtoN2O*kgtoGg</f>
        <v>0.12283717445999996</v>
      </c>
      <c r="J162" s="22">
        <f>Constants!$H50*'Activity data'!J10*Constants!$H68*EF!$H211*MMVolatEF*NtoN2O*kgtoGg</f>
        <v>0.12283717445999996</v>
      </c>
      <c r="K162" s="22">
        <f>Constants!$H50*'Activity data'!K10*Constants!$H68*EF!$H211*MMVolatEF*NtoN2O*kgtoGg</f>
        <v>0.12283717445999996</v>
      </c>
      <c r="L162" s="22">
        <f>Constants!$H50*'Activity data'!L10*Constants!$H68*EF!$H211*MMVolatEF*NtoN2O*kgtoGg</f>
        <v>0.12283717445999996</v>
      </c>
      <c r="M162" s="22">
        <f>Constants!$H50*'Activity data'!M10*Constants!$H68*EF!$H211*MMVolatEF*NtoN2O*kgtoGg</f>
        <v>0.12283717445999996</v>
      </c>
      <c r="N162" s="22">
        <f>Constants!$H50*'Activity data'!N10*Constants!$H68*EF!$H211*MMVolatEF*NtoN2O*kgtoGg</f>
        <v>0.12283717445999996</v>
      </c>
      <c r="O162" s="22">
        <f>Constants!$H50*'Activity data'!O10*Constants!$H68*EF!$H211*MMVolatEF*NtoN2O*kgtoGg</f>
        <v>0.12283717445999996</v>
      </c>
      <c r="P162" s="22">
        <f>Constants!$H50*'Activity data'!P10*Constants!$H68*EF!$H211*MMVolatEF*NtoN2O*kgtoGg</f>
        <v>0.12283717445999996</v>
      </c>
      <c r="Q162" s="22">
        <f>Constants!$H50*'Activity data'!Q10*Constants!$H68*EF!$H211*MMVolatEF*NtoN2O*kgtoGg</f>
        <v>0.12283717445999996</v>
      </c>
      <c r="R162" s="22">
        <f>Constants!$H50*'Activity data'!R10*Constants!$H68*EF!$H211*MMVolatEF*NtoN2O*kgtoGg</f>
        <v>0.12283717445999996</v>
      </c>
      <c r="S162" s="22">
        <f>Constants!$H50*'Activity data'!S10*Constants!$H68*EF!$H211*MMVolatEF*NtoN2O*kgtoGg</f>
        <v>0.12283717445999996</v>
      </c>
      <c r="T162" s="22">
        <f>Constants!$H50*'Activity data'!T10*Constants!$H68*EF!$H211*MMVolatEF*NtoN2O*kgtoGg</f>
        <v>0.12283717445999996</v>
      </c>
      <c r="U162" s="22">
        <f>Constants!$H50*'Activity data'!U10*Constants!$H68*EF!$H211*MMVolatEF*NtoN2O*kgtoGg</f>
        <v>0.12283717445999996</v>
      </c>
      <c r="V162" s="22">
        <f>Constants!$H50*'Activity data'!V10*Constants!$H68*EF!$H211*MMVolatEF*NtoN2O*kgtoGg</f>
        <v>0.12283717445999996</v>
      </c>
      <c r="W162" s="22">
        <f>Constants!$H50*'Activity data'!W10*Constants!$H68*EF!$H211*MMVolatEF*NtoN2O*kgtoGg</f>
        <v>0.12283717445999996</v>
      </c>
      <c r="X162" s="22">
        <f>Constants!$H50*'Activity data'!X10*Constants!$H68*EF!$H211*MMVolatEF*NtoN2O*kgtoGg</f>
        <v>0.12283717445999996</v>
      </c>
      <c r="Y162" s="22">
        <f>Constants!$H50*'Activity data'!Y10*Constants!$H68*EF!$H211*MMVolatEF*NtoN2O*kgtoGg</f>
        <v>0.12283717445999996</v>
      </c>
      <c r="Z162" s="22">
        <f>Constants!$H50*'Activity data'!Z10*Constants!$H68*EF!$H211*MMVolatEF*NtoN2O*kgtoGg</f>
        <v>0.11439877239615821</v>
      </c>
      <c r="AA162" s="22">
        <f>Constants!$H50*'Activity data'!AA10*Constants!$H68*EF!$H211*MMVolatEF*NtoN2O*kgtoGg</f>
        <v>0.11722743955247324</v>
      </c>
      <c r="AB162" s="22">
        <f>Constants!$H50*'Activity data'!AB10*Constants!$H68*EF!$H211*MMVolatEF*NtoN2O*kgtoGg</f>
        <v>0.116935823125407</v>
      </c>
      <c r="AC162" s="22">
        <f>Constants!$H50*'Activity data'!AC10*Constants!$H68*EF!$H211*MMVolatEF*NtoN2O*kgtoGg</f>
        <v>0.13506244675831047</v>
      </c>
      <c r="AD162" s="22">
        <f>Constants!$H50*'Activity data'!AD10*Constants!$H68*EF!$H211*MMVolatEF*NtoN2O*kgtoGg</f>
        <v>9.0213217056690137E-2</v>
      </c>
      <c r="AE162" s="22">
        <f>Constants!$H50*'Activity data'!AE10*Constants!$H68*EF!$H211*MMVolatEF*NtoN2O*kgtoGg</f>
        <v>9.287081448405167E-2</v>
      </c>
      <c r="AF162" s="22">
        <f>Constants!$H50*'Activity data'!AF10*Constants!$H68*EF!$H211*MMVolatEF*NtoN2O*kgtoGg</f>
        <v>9.4894590379355465E-2</v>
      </c>
      <c r="AG162" s="22">
        <f>Constants!$H50*'Activity data'!AG10*Constants!$H68*EF!$H211*MMVolatEF*NtoN2O*kgtoGg</f>
        <v>9.6237243814840626E-2</v>
      </c>
      <c r="AH162" s="22">
        <f>Constants!$H50*'Activity data'!AH10*Constants!$H68*EF!$H211*MMVolatEF*NtoN2O*kgtoGg</f>
        <v>9.7023189529739554E-2</v>
      </c>
      <c r="AI162" s="22">
        <f>Constants!$H50*'Activity data'!AI10*Constants!$H68*EF!$H211*MMVolatEF*NtoN2O*kgtoGg</f>
        <v>9.8279607503391903E-2</v>
      </c>
      <c r="AJ162" s="22">
        <f>Constants!$H50*'Activity data'!AJ10*Constants!$H68*EF!$H211*MMVolatEF*NtoN2O*kgtoGg</f>
        <v>9.9340507053281374E-2</v>
      </c>
      <c r="AK162" s="22">
        <f>Constants!$H50*'Activity data'!AK10*Constants!$H68*EF!$H211*MMVolatEF*NtoN2O*kgtoGg</f>
        <v>0.10021588400216452</v>
      </c>
      <c r="AL162" s="22">
        <f>Constants!$H50*'Activity data'!AL10*Constants!$H68*EF!$H211*MMVolatEF*NtoN2O*kgtoGg</f>
        <v>9.0984443608822907E-2</v>
      </c>
      <c r="AM162" s="22">
        <f>Constants!$H50*'Activity data'!AM10*Constants!$H68*EF!$H211*MMVolatEF*NtoN2O*kgtoGg</f>
        <v>9.41353584190293E-2</v>
      </c>
      <c r="AN162" s="22">
        <f>Constants!$H50*'Activity data'!AN10*Constants!$H68*EF!$H211*MMVolatEF*NtoN2O*kgtoGg</f>
        <v>9.7217052987873642E-2</v>
      </c>
      <c r="AO162" s="22">
        <f>Constants!$H50*'Activity data'!AO10*Constants!$H68*EF!$H211*MMVolatEF*NtoN2O*kgtoGg</f>
        <v>0.10035639731669506</v>
      </c>
      <c r="AP162" s="22">
        <f>Constants!$H50*'Activity data'!AP10*Constants!$H68*EF!$H211*MMVolatEF*NtoN2O*kgtoGg</f>
        <v>0.10343919022715826</v>
      </c>
      <c r="AQ162" s="22">
        <f>Constants!$H50*'Activity data'!AQ10*Constants!$H68*EF!$H211*MMVolatEF*NtoN2O*kgtoGg</f>
        <v>0.10666144986578487</v>
      </c>
      <c r="AR162" s="22">
        <f>Constants!$H50*'Activity data'!AR10*Constants!$H68*EF!$H211*MMVolatEF*NtoN2O*kgtoGg</f>
        <v>0.1104318755441029</v>
      </c>
      <c r="AS162" s="22">
        <f>Constants!$H50*'Activity data'!AS10*Constants!$H68*EF!$H211*MMVolatEF*NtoN2O*kgtoGg</f>
        <v>0.11421404088146686</v>
      </c>
      <c r="AT162" s="22">
        <f>Constants!$H50*'Activity data'!AT10*Constants!$H68*EF!$H211*MMVolatEF*NtoN2O*kgtoGg</f>
        <v>0.1181884981444965</v>
      </c>
      <c r="AU162" s="22">
        <f>Constants!$H50*'Activity data'!AU10*Constants!$H68*EF!$H211*MMVolatEF*NtoN2O*kgtoGg</f>
        <v>0.12231608842560257</v>
      </c>
      <c r="AV162" s="22">
        <f>Constants!$H50*'Activity data'!AV10*Constants!$H68*EF!$H211*MMVolatEF*NtoN2O*kgtoGg</f>
        <v>0.12660949504342794</v>
      </c>
      <c r="AW162" s="22">
        <f>Constants!$H50*'Activity data'!AW10*Constants!$H68*EF!$H211*MMVolatEF*NtoN2O*kgtoGg</f>
        <v>0.13168725019877284</v>
      </c>
      <c r="AX162" s="22">
        <f>Constants!$H50*'Activity data'!AX10*Constants!$H68*EF!$H211*MMVolatEF*NtoN2O*kgtoGg</f>
        <v>0.13661988717424448</v>
      </c>
      <c r="AY162" s="22">
        <f>Constants!$H50*'Activity data'!AY10*Constants!$H68*EF!$H211*MMVolatEF*NtoN2O*kgtoGg</f>
        <v>0.14206734642644436</v>
      </c>
      <c r="AZ162" s="22">
        <f>Constants!$H50*'Activity data'!AZ10*Constants!$H68*EF!$H211*MMVolatEF*NtoN2O*kgtoGg</f>
        <v>0.1478979362656784</v>
      </c>
      <c r="BA162" s="22">
        <f>Constants!$H50*'Activity data'!BA10*Constants!$H68*EF!$H211*MMVolatEF*NtoN2O*kgtoGg</f>
        <v>0.15413891753405343</v>
      </c>
      <c r="BB162" s="22">
        <f>Constants!$H50*'Activity data'!BB10*Constants!$H68*EF!$H211*MMVolatEF*NtoN2O*kgtoGg</f>
        <v>0.16062851879806822</v>
      </c>
      <c r="BC162" s="22">
        <f>Constants!$H50*'Activity data'!BC10*Constants!$H68*EF!$H211*MMVolatEF*NtoN2O*kgtoGg</f>
        <v>0.16742922538304258</v>
      </c>
      <c r="BD162" s="22">
        <f>Constants!$H50*'Activity data'!BD10*Constants!$H68*EF!$H211*MMVolatEF*NtoN2O*kgtoGg</f>
        <v>0.17439571803531034</v>
      </c>
      <c r="BE162" s="22">
        <f>Constants!$H50*'Activity data'!BE10*Constants!$H68*EF!$H211*MMVolatEF*NtoN2O*kgtoGg</f>
        <v>0.18168634938933548</v>
      </c>
      <c r="BF162" s="22">
        <f>Constants!$H50*'Activity data'!BF10*Constants!$H68*EF!$H211*MMVolatEF*NtoN2O*kgtoGg</f>
        <v>0.18944237941407635</v>
      </c>
      <c r="BG162" s="22">
        <f>Constants!$H50*'Activity data'!BG10*Constants!$H68*EF!$H211*MMVolatEF*NtoN2O*kgtoGg</f>
        <v>0.19757862975679208</v>
      </c>
      <c r="BH162" s="22">
        <f>Constants!$H50*'Activity data'!BH10*Constants!$H68*EF!$H211*MMVolatEF*NtoN2O*kgtoGg</f>
        <v>0.20610512709226284</v>
      </c>
      <c r="BI162" s="22">
        <f>Constants!$H50*'Activity data'!BI10*Constants!$H68*EF!$H211*MMVolatEF*NtoN2O*kgtoGg</f>
        <v>0.21500906297913694</v>
      </c>
      <c r="BJ162" s="22">
        <f>Constants!$H50*'Activity data'!BJ10*Constants!$H68*EF!$H211*MMVolatEF*NtoN2O*kgtoGg</f>
        <v>0.22433759543067394</v>
      </c>
      <c r="BK162" s="22">
        <f>Constants!$H50*'Activity data'!BK10*Constants!$H68*EF!$H211*MMVolatEF*NtoN2O*kgtoGg</f>
        <v>0.23426974956323127</v>
      </c>
      <c r="BL162" s="22">
        <f>Constants!$H50*'Activity data'!BL10*Constants!$H68*EF!$H211*MMVolatEF*NtoN2O*kgtoGg</f>
        <v>0.2447577201604034</v>
      </c>
      <c r="BM162" s="22">
        <f>Constants!$H50*'Activity data'!BM10*Constants!$H68*EF!$H211*MMVolatEF*NtoN2O*kgtoGg</f>
        <v>0.25579567487946897</v>
      </c>
      <c r="BN162" s="22">
        <f>Constants!$H50*'Activity data'!BN10*Constants!$H68*EF!$H211*MMVolatEF*NtoN2O*kgtoGg</f>
        <v>0.2670644398919092</v>
      </c>
      <c r="BO162" s="22">
        <f>Constants!$H50*'Activity data'!BO10*Constants!$H68*EF!$H211*MMVolatEF*NtoN2O*kgtoGg</f>
        <v>0.27893792002991236</v>
      </c>
      <c r="BP162" s="22">
        <f>Constants!$H50*'Activity data'!BP10*Constants!$H68*EF!$H211*MMVolatEF*NtoN2O*kgtoGg</f>
        <v>0.29146337545744905</v>
      </c>
    </row>
    <row r="163" spans="1:68" x14ac:dyDescent="0.25">
      <c r="A163" t="str">
        <f t="shared" si="58"/>
        <v>3C Aggregated and non-CO2 emissions on land</v>
      </c>
      <c r="B163" t="str">
        <f t="shared" si="62"/>
        <v>3C6 Indirect N2O from manure management (N2O)</v>
      </c>
      <c r="C163" t="str">
        <f t="shared" si="63"/>
        <v>Volatilisation</v>
      </c>
      <c r="D163" t="str">
        <f>'Activity data'!D72</f>
        <v xml:space="preserve"> - Commercial sheep</v>
      </c>
      <c r="E163" t="str">
        <f t="shared" si="61"/>
        <v>Volatilisation - Commercial sheep</v>
      </c>
      <c r="F163" t="str">
        <f t="shared" si="47"/>
        <v>N2O</v>
      </c>
      <c r="G163" t="str">
        <f t="shared" si="48"/>
        <v>Gg N2O</v>
      </c>
      <c r="H163" s="22">
        <f>Constants!$H51*'Activity data'!H11*Constants!$H69*EF!$H212*MMVolatEF*NtoN2O*kgtoGg</f>
        <v>1.8472261121735457E-4</v>
      </c>
      <c r="I163" s="22">
        <f>Constants!$H51*'Activity data'!I11*Constants!$H69*EF!$H212*MMVolatEF*NtoN2O*kgtoGg</f>
        <v>1.7641659434150834E-4</v>
      </c>
      <c r="J163" s="22">
        <f>Constants!$H51*'Activity data'!J11*Constants!$H69*EF!$H212*MMVolatEF*NtoN2O*kgtoGg</f>
        <v>1.6912726350758691E-4</v>
      </c>
      <c r="K163" s="22">
        <f>Constants!$H51*'Activity data'!K11*Constants!$H69*EF!$H212*MMVolatEF*NtoN2O*kgtoGg</f>
        <v>1.5817170118914879E-4</v>
      </c>
      <c r="L163" s="22">
        <f>Constants!$H51*'Activity data'!L11*Constants!$H69*EF!$H212*MMVolatEF*NtoN2O*kgtoGg</f>
        <v>1.5928697496847238E-4</v>
      </c>
      <c r="M163" s="22">
        <f>Constants!$H51*'Activity data'!M11*Constants!$H69*EF!$H212*MMVolatEF*NtoN2O*kgtoGg</f>
        <v>1.5700713354112583E-4</v>
      </c>
      <c r="N163" s="22">
        <f>Constants!$H51*'Activity data'!N11*Constants!$H69*EF!$H212*MMVolatEF*NtoN2O*kgtoGg</f>
        <v>1.575308808960568E-4</v>
      </c>
      <c r="O163" s="22">
        <f>Constants!$H51*'Activity data'!O11*Constants!$H69*EF!$H212*MMVolatEF*NtoN2O*kgtoGg</f>
        <v>1.541049570214496E-4</v>
      </c>
      <c r="P163" s="22">
        <f>Constants!$H51*'Activity data'!P11*Constants!$H69*EF!$H212*MMVolatEF*NtoN2O*kgtoGg</f>
        <v>1.5453011663898181E-4</v>
      </c>
      <c r="Q163" s="22">
        <f>Constants!$H51*'Activity data'!Q11*Constants!$H69*EF!$H212*MMVolatEF*NtoN2O*kgtoGg</f>
        <v>1.5073448874912916E-4</v>
      </c>
      <c r="R163" s="22">
        <f>Constants!$H51*'Activity data'!R11*Constants!$H69*EF!$H212*MMVolatEF*NtoN2O*kgtoGg</f>
        <v>1.4533064839295922E-4</v>
      </c>
      <c r="S163" s="22">
        <f>Constants!$H51*'Activity data'!S11*Constants!$H69*EF!$H212*MMVolatEF*NtoN2O*kgtoGg</f>
        <v>1.4170754904355447E-4</v>
      </c>
      <c r="T163" s="22">
        <f>Constants!$H51*'Activity data'!T11*Constants!$H69*EF!$H212*MMVolatEF*NtoN2O*kgtoGg</f>
        <v>1.3934144334598408E-4</v>
      </c>
      <c r="U163" s="22">
        <f>Constants!$H51*'Activity data'!U11*Constants!$H69*EF!$H212*MMVolatEF*NtoN2O*kgtoGg</f>
        <v>1.3982822029939045E-4</v>
      </c>
      <c r="V163" s="22">
        <f>Constants!$H51*'Activity data'!V11*Constants!$H69*EF!$H212*MMVolatEF*NtoN2O*kgtoGg</f>
        <v>1.3733887993007157E-4</v>
      </c>
      <c r="W163" s="22">
        <f>Constants!$H51*'Activity data'!W11*Constants!$H69*EF!$H212*MMVolatEF*NtoN2O*kgtoGg</f>
        <v>1.3701230804993817E-4</v>
      </c>
      <c r="X163" s="22">
        <f>Constants!$H51*'Activity data'!X11*Constants!$H69*EF!$H212*MMVolatEF*NtoN2O*kgtoGg</f>
        <v>1.3521924357599806E-4</v>
      </c>
      <c r="Y163" s="22">
        <f>Constants!$H51*'Activity data'!Y11*Constants!$H69*EF!$H212*MMVolatEF*NtoN2O*kgtoGg</f>
        <v>1.3508984717066217E-4</v>
      </c>
      <c r="Z163" s="22">
        <f>Constants!$H51*'Activity data'!Z11*Constants!$H69*EF!$H212*MMVolatEF*NtoN2O*kgtoGg</f>
        <v>1.3552733025536923E-4</v>
      </c>
      <c r="AA163" s="22">
        <f>Constants!$H51*'Activity data'!AA11*Constants!$H69*EF!$H212*MMVolatEF*NtoN2O*kgtoGg</f>
        <v>1.3504671503555021E-4</v>
      </c>
      <c r="AB163" s="22">
        <f>Constants!$H51*'Activity data'!AB11*Constants!$H69*EF!$H212*MMVolatEF*NtoN2O*kgtoGg</f>
        <v>1.3243413999448287E-4</v>
      </c>
      <c r="AC163" s="22">
        <f>Constants!$H51*'Activity data'!AC11*Constants!$H69*EF!$H212*MMVolatEF*NtoN2O*kgtoGg</f>
        <v>1.3139896875179576E-4</v>
      </c>
      <c r="AD163" s="22">
        <f>Constants!$H51*'Activity data'!AD11*Constants!$H69*EF!$H212*MMVolatEF*NtoN2O*kgtoGg</f>
        <v>1.1935171978326087E-4</v>
      </c>
      <c r="AE163" s="22">
        <f>Constants!$H51*'Activity data'!AE11*Constants!$H69*EF!$H212*MMVolatEF*NtoN2O*kgtoGg</f>
        <v>1.1793404166594818E-4</v>
      </c>
      <c r="AF163" s="22">
        <f>Constants!$H51*'Activity data'!AF11*Constants!$H69*EF!$H212*MMVolatEF*NtoN2O*kgtoGg</f>
        <v>1.1712228057786364E-4</v>
      </c>
      <c r="AG163" s="22">
        <f>Constants!$H51*'Activity data'!AG11*Constants!$H69*EF!$H212*MMVolatEF*NtoN2O*kgtoGg</f>
        <v>1.1689425020310088E-4</v>
      </c>
      <c r="AH163" s="22">
        <f>Constants!$H51*'Activity data'!AH11*Constants!$H69*EF!$H212*MMVolatEF*NtoN2O*kgtoGg</f>
        <v>1.1713813427034283E-4</v>
      </c>
      <c r="AI163" s="22">
        <f>Constants!$H51*'Activity data'!AI11*Constants!$H69*EF!$H212*MMVolatEF*NtoN2O*kgtoGg</f>
        <v>1.172465365528515E-4</v>
      </c>
      <c r="AJ163" s="22">
        <f>Constants!$H51*'Activity data'!AJ11*Constants!$H69*EF!$H212*MMVolatEF*NtoN2O*kgtoGg</f>
        <v>1.1750497679942709E-4</v>
      </c>
      <c r="AK163" s="22">
        <f>Constants!$H51*'Activity data'!AK11*Constants!$H69*EF!$H212*MMVolatEF*NtoN2O*kgtoGg</f>
        <v>1.1790601580905311E-4</v>
      </c>
      <c r="AL163" s="22">
        <f>Constants!$H51*'Activity data'!AL11*Constants!$H69*EF!$H212*MMVolatEF*NtoN2O*kgtoGg</f>
        <v>1.2354510183327442E-4</v>
      </c>
      <c r="AM163" s="22">
        <f>Constants!$H51*'Activity data'!AM11*Constants!$H69*EF!$H212*MMVolatEF*NtoN2O*kgtoGg</f>
        <v>1.2207891624563865E-4</v>
      </c>
      <c r="AN163" s="22">
        <f>Constants!$H51*'Activity data'!AN11*Constants!$H69*EF!$H212*MMVolatEF*NtoN2O*kgtoGg</f>
        <v>1.2074518023849466E-4</v>
      </c>
      <c r="AO163" s="22">
        <f>Constants!$H51*'Activity data'!AO11*Constants!$H69*EF!$H212*MMVolatEF*NtoN2O*kgtoGg</f>
        <v>1.1947966547428337E-4</v>
      </c>
      <c r="AP163" s="22">
        <f>Constants!$H51*'Activity data'!AP11*Constants!$H69*EF!$H212*MMVolatEF*NtoN2O*kgtoGg</f>
        <v>1.1832526262746489E-4</v>
      </c>
      <c r="AQ163" s="22">
        <f>Constants!$H51*'Activity data'!AQ11*Constants!$H69*EF!$H212*MMVolatEF*NtoN2O*kgtoGg</f>
        <v>1.1718552664742472E-4</v>
      </c>
      <c r="AR163" s="22">
        <f>Constants!$H51*'Activity data'!AR11*Constants!$H69*EF!$H212*MMVolatEF*NtoN2O*kgtoGg</f>
        <v>1.1553136515465304E-4</v>
      </c>
      <c r="AS163" s="22">
        <f>Constants!$H51*'Activity data'!AS11*Constants!$H69*EF!$H212*MMVolatEF*NtoN2O*kgtoGg</f>
        <v>1.1396413559356824E-4</v>
      </c>
      <c r="AT163" s="22">
        <f>Constants!$H51*'Activity data'!AT11*Constants!$H69*EF!$H212*MMVolatEF*NtoN2O*kgtoGg</f>
        <v>1.1239737148048007E-4</v>
      </c>
      <c r="AU163" s="22">
        <f>Constants!$H51*'Activity data'!AU11*Constants!$H69*EF!$H212*MMVolatEF*NtoN2O*kgtoGg</f>
        <v>1.1085350629423724E-4</v>
      </c>
      <c r="AV163" s="22">
        <f>Constants!$H51*'Activity data'!AV11*Constants!$H69*EF!$H212*MMVolatEF*NtoN2O*kgtoGg</f>
        <v>1.0932353860757329E-4</v>
      </c>
      <c r="AW163" s="22">
        <f>Constants!$H51*'Activity data'!AW11*Constants!$H69*EF!$H212*MMVolatEF*NtoN2O*kgtoGg</f>
        <v>1.0731426386013807E-4</v>
      </c>
      <c r="AX163" s="22">
        <f>Constants!$H51*'Activity data'!AX11*Constants!$H69*EF!$H212*MMVolatEF*NtoN2O*kgtoGg</f>
        <v>1.0545161458288734E-4</v>
      </c>
      <c r="AY163" s="22">
        <f>Constants!$H51*'Activity data'!AY11*Constants!$H69*EF!$H212*MMVolatEF*NtoN2O*kgtoGg</f>
        <v>1.0348722379462939E-4</v>
      </c>
      <c r="AZ163" s="22">
        <f>Constants!$H51*'Activity data'!AZ11*Constants!$H69*EF!$H212*MMVolatEF*NtoN2O*kgtoGg</f>
        <v>1.0148173975485259E-4</v>
      </c>
      <c r="BA163" s="22">
        <f>Constants!$H51*'Activity data'!BA11*Constants!$H69*EF!$H212*MMVolatEF*NtoN2O*kgtoGg</f>
        <v>9.9425074958096795E-5</v>
      </c>
      <c r="BB163" s="22">
        <f>Constants!$H51*'Activity data'!BB11*Constants!$H69*EF!$H212*MMVolatEF*NtoN2O*kgtoGg</f>
        <v>9.7150814810600695E-5</v>
      </c>
      <c r="BC163" s="22">
        <f>Constants!$H51*'Activity data'!BC11*Constants!$H69*EF!$H212*MMVolatEF*NtoN2O*kgtoGg</f>
        <v>9.4870951387772753E-5</v>
      </c>
      <c r="BD163" s="22">
        <f>Constants!$H51*'Activity data'!BD11*Constants!$H69*EF!$H212*MMVolatEF*NtoN2O*kgtoGg</f>
        <v>9.2638743179664852E-5</v>
      </c>
      <c r="BE163" s="22">
        <f>Constants!$H51*'Activity data'!BE11*Constants!$H69*EF!$H212*MMVolatEF*NtoN2O*kgtoGg</f>
        <v>9.0399152140704697E-5</v>
      </c>
      <c r="BF163" s="22">
        <f>Constants!$H51*'Activity data'!BF11*Constants!$H69*EF!$H212*MMVolatEF*NtoN2O*kgtoGg</f>
        <v>8.8112634990724715E-5</v>
      </c>
      <c r="BG163" s="22">
        <f>Constants!$H51*'Activity data'!BG11*Constants!$H69*EF!$H212*MMVolatEF*NtoN2O*kgtoGg</f>
        <v>8.5616771735765179E-5</v>
      </c>
      <c r="BH163" s="22">
        <f>Constants!$H51*'Activity data'!BH11*Constants!$H69*EF!$H212*MMVolatEF*NtoN2O*kgtoGg</f>
        <v>8.3109402715906284E-5</v>
      </c>
      <c r="BI163" s="22">
        <f>Constants!$H51*'Activity data'!BI11*Constants!$H69*EF!$H212*MMVolatEF*NtoN2O*kgtoGg</f>
        <v>8.0599806509928088E-5</v>
      </c>
      <c r="BJ163" s="22">
        <f>Constants!$H51*'Activity data'!BJ11*Constants!$H69*EF!$H212*MMVolatEF*NtoN2O*kgtoGg</f>
        <v>7.807564005011645E-5</v>
      </c>
      <c r="BK163" s="22">
        <f>Constants!$H51*'Activity data'!BK11*Constants!$H69*EF!$H212*MMVolatEF*NtoN2O*kgtoGg</f>
        <v>7.549808417002509E-5</v>
      </c>
      <c r="BL163" s="22">
        <f>Constants!$H51*'Activity data'!BL11*Constants!$H69*EF!$H212*MMVolatEF*NtoN2O*kgtoGg</f>
        <v>7.2694111428816212E-5</v>
      </c>
      <c r="BM163" s="22">
        <f>Constants!$H51*'Activity data'!BM11*Constants!$H69*EF!$H212*MMVolatEF*NtoN2O*kgtoGg</f>
        <v>6.9867128626704909E-5</v>
      </c>
      <c r="BN163" s="22">
        <f>Constants!$H51*'Activity data'!BN11*Constants!$H69*EF!$H212*MMVolatEF*NtoN2O*kgtoGg</f>
        <v>6.7097899182782199E-5</v>
      </c>
      <c r="BO163" s="22">
        <f>Constants!$H51*'Activity data'!BO11*Constants!$H69*EF!$H212*MMVolatEF*NtoN2O*kgtoGg</f>
        <v>6.4294108175253468E-5</v>
      </c>
      <c r="BP163" s="22">
        <f>Constants!$H51*'Activity data'!BP11*Constants!$H69*EF!$H212*MMVolatEF*NtoN2O*kgtoGg</f>
        <v>6.1454688863596209E-5</v>
      </c>
    </row>
    <row r="164" spans="1:68" x14ac:dyDescent="0.25">
      <c r="A164" t="str">
        <f t="shared" si="58"/>
        <v>3C Aggregated and non-CO2 emissions on land</v>
      </c>
      <c r="B164" t="str">
        <f t="shared" si="62"/>
        <v>3C6 Indirect N2O from manure management (N2O)</v>
      </c>
      <c r="C164" t="str">
        <f t="shared" si="63"/>
        <v>Volatilisation</v>
      </c>
      <c r="D164" t="str">
        <f>'Activity data'!D73</f>
        <v xml:space="preserve"> - Subsistence sheep</v>
      </c>
      <c r="E164" t="str">
        <f t="shared" si="61"/>
        <v>Volatilisation - Subsistence sheep</v>
      </c>
      <c r="F164" t="str">
        <f t="shared" si="47"/>
        <v>N2O</v>
      </c>
      <c r="G164" t="str">
        <f t="shared" si="48"/>
        <v>Gg N2O</v>
      </c>
      <c r="H164" s="22">
        <f>Constants!$H52*'Activity data'!H12*Constants!$H70*EF!$H213*MMVolatEF*NtoN2O*kgtoGg</f>
        <v>1.1839669160909449E-3</v>
      </c>
      <c r="I164" s="22">
        <f>Constants!$H52*'Activity data'!I12*Constants!$H70*EF!$H213*MMVolatEF*NtoN2O*kgtoGg</f>
        <v>1.1307300702024701E-3</v>
      </c>
      <c r="J164" s="22">
        <f>Constants!$H52*'Activity data'!J12*Constants!$H70*EF!$H213*MMVolatEF*NtoN2O*kgtoGg</f>
        <v>1.0840096038181478E-3</v>
      </c>
      <c r="K164" s="22">
        <f>Constants!$H52*'Activity data'!K12*Constants!$H70*EF!$H213*MMVolatEF*NtoN2O*kgtoGg</f>
        <v>1.0137906780097589E-3</v>
      </c>
      <c r="L164" s="22">
        <f>Constants!$H52*'Activity data'!L12*Constants!$H70*EF!$H213*MMVolatEF*NtoN2O*kgtoGg</f>
        <v>1.0209389488597691E-3</v>
      </c>
      <c r="M164" s="22">
        <f>Constants!$H52*'Activity data'!M12*Constants!$H70*EF!$H213*MMVolatEF*NtoN2O*kgtoGg</f>
        <v>1.0063264614868198E-3</v>
      </c>
      <c r="N164" s="22">
        <f>Constants!$H52*'Activity data'!N12*Constants!$H70*EF!$H213*MMVolatEF*NtoN2O*kgtoGg</f>
        <v>1.0096833842616864E-3</v>
      </c>
      <c r="O164" s="22">
        <f>Constants!$H52*'Activity data'!O12*Constants!$H70*EF!$H213*MMVolatEF*NtoN2O*kgtoGg</f>
        <v>9.877251599931464E-4</v>
      </c>
      <c r="P164" s="22">
        <f>Constants!$H52*'Activity data'!P12*Constants!$H70*EF!$H213*MMVolatEF*NtoN2O*kgtoGg</f>
        <v>9.9045019142215908E-4</v>
      </c>
      <c r="Q164" s="22">
        <f>Constants!$H52*'Activity data'!Q12*Constants!$H70*EF!$H213*MMVolatEF*NtoN2O*kgtoGg</f>
        <v>9.66122374606654E-4</v>
      </c>
      <c r="R164" s="22">
        <f>Constants!$H52*'Activity data'!R12*Constants!$H70*EF!$H213*MMVolatEF*NtoN2O*kgtoGg</f>
        <v>9.3148683021185221E-4</v>
      </c>
      <c r="S164" s="22">
        <f>Constants!$H52*'Activity data'!S12*Constants!$H70*EF!$H213*MMVolatEF*NtoN2O*kgtoGg</f>
        <v>9.0826482325159742E-4</v>
      </c>
      <c r="T164" s="22">
        <f>Constants!$H52*'Activity data'!T12*Constants!$H70*EF!$H213*MMVolatEF*NtoN2O*kgtoGg</f>
        <v>8.9309943095102287E-4</v>
      </c>
      <c r="U164" s="22">
        <f>Constants!$H52*'Activity data'!U12*Constants!$H70*EF!$H213*MMVolatEF*NtoN2O*kgtoGg</f>
        <v>8.962193944711932E-4</v>
      </c>
      <c r="V164" s="22">
        <f>Constants!$H52*'Activity data'!V12*Constants!$H70*EF!$H213*MMVolatEF*NtoN2O*kgtoGg</f>
        <v>8.8026413798829686E-4</v>
      </c>
      <c r="W164" s="22">
        <f>Constants!$H52*'Activity data'!W12*Constants!$H70*EF!$H213*MMVolatEF*NtoN2O*kgtoGg</f>
        <v>8.7817099790514486E-4</v>
      </c>
      <c r="X164" s="22">
        <f>Constants!$H52*'Activity data'!X12*Constants!$H70*EF!$H213*MMVolatEF*NtoN2O*kgtoGg</f>
        <v>8.6667847405236557E-4</v>
      </c>
      <c r="Y164" s="22">
        <f>Constants!$H52*'Activity data'!Y12*Constants!$H70*EF!$H213*MMVolatEF*NtoN2O*kgtoGg</f>
        <v>8.658491166609279E-4</v>
      </c>
      <c r="Z164" s="22">
        <f>Constants!$H52*'Activity data'!Z12*Constants!$H70*EF!$H213*MMVolatEF*NtoN2O*kgtoGg</f>
        <v>8.6865313450816973E-4</v>
      </c>
      <c r="AA164" s="22">
        <f>Constants!$H52*'Activity data'!AA12*Constants!$H70*EF!$H213*MMVolatEF*NtoN2O*kgtoGg</f>
        <v>8.6557266419711528E-4</v>
      </c>
      <c r="AB164" s="22">
        <f>Constants!$H52*'Activity data'!AB12*Constants!$H70*EF!$H213*MMVolatEF*NtoN2O*kgtoGg</f>
        <v>8.4882754353189779E-4</v>
      </c>
      <c r="AC164" s="22">
        <f>Constants!$H52*'Activity data'!AC12*Constants!$H70*EF!$H213*MMVolatEF*NtoN2O*kgtoGg</f>
        <v>8.4219268440039634E-4</v>
      </c>
      <c r="AD164" s="22">
        <f>Constants!$H52*'Activity data'!AD12*Constants!$H70*EF!$H213*MMVolatEF*NtoN2O*kgtoGg</f>
        <v>8.1905299006989176E-4</v>
      </c>
      <c r="AE164" s="22">
        <f>Constants!$H52*'Activity data'!AE12*Constants!$H70*EF!$H213*MMVolatEF*NtoN2O*kgtoGg</f>
        <v>8.0932415245405984E-4</v>
      </c>
      <c r="AF164" s="22">
        <f>Constants!$H52*'Activity data'!AF12*Constants!$H70*EF!$H213*MMVolatEF*NtoN2O*kgtoGg</f>
        <v>8.0375342965571708E-4</v>
      </c>
      <c r="AG164" s="22">
        <f>Constants!$H52*'Activity data'!AG12*Constants!$H70*EF!$H213*MMVolatEF*NtoN2O*kgtoGg</f>
        <v>8.0218856774492617E-4</v>
      </c>
      <c r="AH164" s="22">
        <f>Constants!$H52*'Activity data'!AH12*Constants!$H70*EF!$H213*MMVolatEF*NtoN2O*kgtoGg</f>
        <v>8.0386222586118731E-4</v>
      </c>
      <c r="AI164" s="22">
        <f>Constants!$H52*'Activity data'!AI12*Constants!$H70*EF!$H213*MMVolatEF*NtoN2O*kgtoGg</f>
        <v>8.0460613817162868E-4</v>
      </c>
      <c r="AJ164" s="22">
        <f>Constants!$H52*'Activity data'!AJ12*Constants!$H70*EF!$H213*MMVolatEF*NtoN2O*kgtoGg</f>
        <v>8.0637968828968759E-4</v>
      </c>
      <c r="AK164" s="22">
        <f>Constants!$H52*'Activity data'!AK12*Constants!$H70*EF!$H213*MMVolatEF*NtoN2O*kgtoGg</f>
        <v>8.0913182458538027E-4</v>
      </c>
      <c r="AL164" s="22">
        <f>Constants!$H52*'Activity data'!AL12*Constants!$H70*EF!$H213*MMVolatEF*NtoN2O*kgtoGg</f>
        <v>8.4783013808925947E-4</v>
      </c>
      <c r="AM164" s="22">
        <f>Constants!$H52*'Activity data'!AM12*Constants!$H70*EF!$H213*MMVolatEF*NtoN2O*kgtoGg</f>
        <v>8.3776841722146464E-4</v>
      </c>
      <c r="AN164" s="22">
        <f>Constants!$H52*'Activity data'!AN12*Constants!$H70*EF!$H213*MMVolatEF*NtoN2O*kgtoGg</f>
        <v>8.2861563361181969E-4</v>
      </c>
      <c r="AO164" s="22">
        <f>Constants!$H52*'Activity data'!AO12*Constants!$H70*EF!$H213*MMVolatEF*NtoN2O*kgtoGg</f>
        <v>8.1993101931814082E-4</v>
      </c>
      <c r="AP164" s="22">
        <f>Constants!$H52*'Activity data'!AP12*Constants!$H70*EF!$H213*MMVolatEF*NtoN2O*kgtoGg</f>
        <v>8.1200891224545758E-4</v>
      </c>
      <c r="AQ164" s="22">
        <f>Constants!$H52*'Activity data'!AQ12*Constants!$H70*EF!$H213*MMVolatEF*NtoN2O*kgtoGg</f>
        <v>8.0418745676884328E-4</v>
      </c>
      <c r="AR164" s="22">
        <f>Constants!$H52*'Activity data'!AR12*Constants!$H70*EF!$H213*MMVolatEF*NtoN2O*kgtoGg</f>
        <v>7.928357483965344E-4</v>
      </c>
      <c r="AS164" s="22">
        <f>Constants!$H52*'Activity data'!AS12*Constants!$H70*EF!$H213*MMVolatEF*NtoN2O*kgtoGg</f>
        <v>7.8208061172599873E-4</v>
      </c>
      <c r="AT164" s="22">
        <f>Constants!$H52*'Activity data'!AT12*Constants!$H70*EF!$H213*MMVolatEF*NtoN2O*kgtoGg</f>
        <v>7.7132866919941046E-4</v>
      </c>
      <c r="AU164" s="22">
        <f>Constants!$H52*'Activity data'!AU12*Constants!$H70*EF!$H213*MMVolatEF*NtoN2O*kgtoGg</f>
        <v>7.6073387090615338E-4</v>
      </c>
      <c r="AV164" s="22">
        <f>Constants!$H52*'Activity data'!AV12*Constants!$H70*EF!$H213*MMVolatEF*NtoN2O*kgtoGg</f>
        <v>7.5023444441487145E-4</v>
      </c>
      <c r="AW164" s="22">
        <f>Constants!$H52*'Activity data'!AW12*Constants!$H70*EF!$H213*MMVolatEF*NtoN2O*kgtoGg</f>
        <v>7.3644576593795224E-4</v>
      </c>
      <c r="AX164" s="22">
        <f>Constants!$H52*'Activity data'!AX12*Constants!$H70*EF!$H213*MMVolatEF*NtoN2O*kgtoGg</f>
        <v>7.2366330697754347E-4</v>
      </c>
      <c r="AY164" s="22">
        <f>Constants!$H52*'Activity data'!AY12*Constants!$H70*EF!$H213*MMVolatEF*NtoN2O*kgtoGg</f>
        <v>7.1018264535230508E-4</v>
      </c>
      <c r="AZ164" s="22">
        <f>Constants!$H52*'Activity data'!AZ12*Constants!$H70*EF!$H213*MMVolatEF*NtoN2O*kgtoGg</f>
        <v>6.9641998066427612E-4</v>
      </c>
      <c r="BA164" s="22">
        <f>Constants!$H52*'Activity data'!BA12*Constants!$H70*EF!$H213*MMVolatEF*NtoN2O*kgtoGg</f>
        <v>6.8230608725399779E-4</v>
      </c>
      <c r="BB164" s="22">
        <f>Constants!$H52*'Activity data'!BB12*Constants!$H70*EF!$H213*MMVolatEF*NtoN2O*kgtoGg</f>
        <v>6.6669894244380037E-4</v>
      </c>
      <c r="BC164" s="22">
        <f>Constants!$H52*'Activity data'!BC12*Constants!$H70*EF!$H213*MMVolatEF*NtoN2O*kgtoGg</f>
        <v>6.5105334507151928E-4</v>
      </c>
      <c r="BD164" s="22">
        <f>Constants!$H52*'Activity data'!BD12*Constants!$H70*EF!$H213*MMVolatEF*NtoN2O*kgtoGg</f>
        <v>6.3573478233417921E-4</v>
      </c>
      <c r="BE164" s="22">
        <f>Constants!$H52*'Activity data'!BE12*Constants!$H70*EF!$H213*MMVolatEF*NtoN2O*kgtoGg</f>
        <v>6.2036555480796346E-4</v>
      </c>
      <c r="BF164" s="22">
        <f>Constants!$H52*'Activity data'!BF12*Constants!$H70*EF!$H213*MMVolatEF*NtoN2O*kgtoGg</f>
        <v>6.0467429613202573E-4</v>
      </c>
      <c r="BG164" s="22">
        <f>Constants!$H52*'Activity data'!BG12*Constants!$H70*EF!$H213*MMVolatEF*NtoN2O*kgtoGg</f>
        <v>5.875463966305151E-4</v>
      </c>
      <c r="BH164" s="22">
        <f>Constants!$H52*'Activity data'!BH12*Constants!$H70*EF!$H213*MMVolatEF*NtoN2O*kgtoGg</f>
        <v>5.7033953864259928E-4</v>
      </c>
      <c r="BI164" s="22">
        <f>Constants!$H52*'Activity data'!BI12*Constants!$H70*EF!$H213*MMVolatEF*NtoN2O*kgtoGg</f>
        <v>5.531173965561075E-4</v>
      </c>
      <c r="BJ164" s="22">
        <f>Constants!$H52*'Activity data'!BJ12*Constants!$H70*EF!$H213*MMVolatEF*NtoN2O*kgtoGg</f>
        <v>5.3579526588134866E-4</v>
      </c>
      <c r="BK164" s="22">
        <f>Constants!$H52*'Activity data'!BK12*Constants!$H70*EF!$H213*MMVolatEF*NtoN2O*kgtoGg</f>
        <v>5.1810674949888792E-4</v>
      </c>
      <c r="BL164" s="22">
        <f>Constants!$H52*'Activity data'!BL12*Constants!$H70*EF!$H213*MMVolatEF*NtoN2O*kgtoGg</f>
        <v>4.9886444396753755E-4</v>
      </c>
      <c r="BM164" s="22">
        <f>Constants!$H52*'Activity data'!BM12*Constants!$H70*EF!$H213*MMVolatEF*NtoN2O*kgtoGg</f>
        <v>4.7946423154370167E-4</v>
      </c>
      <c r="BN164" s="22">
        <f>Constants!$H52*'Activity data'!BN12*Constants!$H70*EF!$H213*MMVolatEF*NtoN2O*kgtoGg</f>
        <v>4.6046035241775881E-4</v>
      </c>
      <c r="BO164" s="22">
        <f>Constants!$H52*'Activity data'!BO12*Constants!$H70*EF!$H213*MMVolatEF*NtoN2O*kgtoGg</f>
        <v>4.4121929403654936E-4</v>
      </c>
      <c r="BP164" s="22">
        <f>Constants!$H52*'Activity data'!BP12*Constants!$H70*EF!$H213*MMVolatEF*NtoN2O*kgtoGg</f>
        <v>4.2173373587703258E-4</v>
      </c>
    </row>
    <row r="165" spans="1:68" x14ac:dyDescent="0.25">
      <c r="A165" t="str">
        <f t="shared" si="58"/>
        <v>3C Aggregated and non-CO2 emissions on land</v>
      </c>
      <c r="B165" t="str">
        <f t="shared" si="62"/>
        <v>3C6 Indirect N2O from manure management (N2O)</v>
      </c>
      <c r="C165" t="str">
        <f t="shared" si="63"/>
        <v>Volatilisation</v>
      </c>
      <c r="D165" t="str">
        <f>'Activity data'!D74</f>
        <v xml:space="preserve"> - Commercial goats</v>
      </c>
      <c r="E165" t="str">
        <f t="shared" si="61"/>
        <v>Volatilisation - Commercial goats</v>
      </c>
      <c r="F165" t="str">
        <f t="shared" si="47"/>
        <v>N2O</v>
      </c>
      <c r="G165" t="str">
        <f t="shared" si="48"/>
        <v>Gg N2O</v>
      </c>
      <c r="H165" s="22">
        <f>Constants!$H53*'Activity data'!H13*Constants!$H71*EF!$H214*MMVolatEF*NtoN2O*kgtoGg</f>
        <v>1.9430751682320126E-5</v>
      </c>
      <c r="I165" s="22">
        <f>Constants!$H53*'Activity data'!I13*Constants!$H71*EF!$H214*MMVolatEF*NtoN2O*kgtoGg</f>
        <v>1.7182276091107166E-5</v>
      </c>
      <c r="J165" s="22">
        <f>Constants!$H53*'Activity data'!J13*Constants!$H71*EF!$H214*MMVolatEF*NtoN2O*kgtoGg</f>
        <v>1.6005503819070468E-5</v>
      </c>
      <c r="K165" s="22">
        <f>Constants!$H53*'Activity data'!K13*Constants!$H71*EF!$H214*MMVolatEF*NtoN2O*kgtoGg</f>
        <v>1.5122924615042945E-5</v>
      </c>
      <c r="L165" s="22">
        <f>Constants!$H53*'Activity data'!L13*Constants!$H71*EF!$H214*MMVolatEF*NtoN2O*kgtoGg</f>
        <v>1.6369742855653251E-5</v>
      </c>
      <c r="M165" s="22">
        <f>Constants!$H53*'Activity data'!M13*Constants!$H71*EF!$H214*MMVolatEF*NtoN2O*kgtoGg</f>
        <v>1.6593889955088815E-5</v>
      </c>
      <c r="N165" s="22">
        <f>Constants!$H53*'Activity data'!N13*Constants!$H71*EF!$H214*MMVolatEF*NtoN2O*kgtoGg</f>
        <v>1.6853060038811182E-5</v>
      </c>
      <c r="O165" s="22">
        <f>Constants!$H53*'Activity data'!O13*Constants!$H71*EF!$H214*MMVolatEF*NtoN2O*kgtoGg</f>
        <v>1.6769004876522849E-5</v>
      </c>
      <c r="P165" s="22">
        <f>Constants!$H53*'Activity data'!P13*Constants!$H71*EF!$H214*MMVolatEF*NtoN2O*kgtoGg</f>
        <v>1.6530848583372566E-5</v>
      </c>
      <c r="Q165" s="22">
        <f>Constants!$H53*'Activity data'!Q13*Constants!$H71*EF!$H214*MMVolatEF*NtoN2O*kgtoGg</f>
        <v>1.6285687693364925E-5</v>
      </c>
      <c r="R165" s="22">
        <f>Constants!$H53*'Activity data'!R13*Constants!$H71*EF!$H214*MMVolatEF*NtoN2O*kgtoGg</f>
        <v>1.6495825599085754E-5</v>
      </c>
      <c r="S165" s="22">
        <f>Constants!$H53*'Activity data'!S13*Constants!$H71*EF!$H214*MMVolatEF*NtoN2O*kgtoGg</f>
        <v>1.7000156572815771E-5</v>
      </c>
      <c r="T165" s="22">
        <f>Constants!$H53*'Activity data'!T13*Constants!$H71*EF!$H214*MMVolatEF*NtoN2O*kgtoGg</f>
        <v>1.5522186635912543E-5</v>
      </c>
      <c r="U165" s="22">
        <f>Constants!$H53*'Activity data'!U13*Constants!$H71*EF!$H214*MMVolatEF*NtoN2O*kgtoGg</f>
        <v>1.5129929211900313E-5</v>
      </c>
      <c r="V165" s="22">
        <f>Constants!$H53*'Activity data'!V13*Constants!$H71*EF!$H214*MMVolatEF*NtoN2O*kgtoGg</f>
        <v>1.5157947599329762E-5</v>
      </c>
      <c r="W165" s="22">
        <f>Constants!$H53*'Activity data'!W13*Constants!$H71*EF!$H214*MMVolatEF*NtoN2O*kgtoGg</f>
        <v>1.496181888732364E-5</v>
      </c>
      <c r="X165" s="22">
        <f>Constants!$H53*'Activity data'!X13*Constants!$H71*EF!$H214*MMVolatEF*NtoN2O*kgtoGg</f>
        <v>1.5277025745904899E-5</v>
      </c>
      <c r="Y165" s="22">
        <f>Constants!$H53*'Activity data'!Y13*Constants!$H71*EF!$H214*MMVolatEF*NtoN2O*kgtoGg</f>
        <v>1.4821726950176417E-5</v>
      </c>
      <c r="Z165" s="22">
        <f>Constants!$H53*'Activity data'!Z13*Constants!$H71*EF!$H214*MMVolatEF*NtoN2O*kgtoGg</f>
        <v>1.4807717756461697E-5</v>
      </c>
      <c r="AA165" s="22">
        <f>Constants!$H53*'Activity data'!AA13*Constants!$H71*EF!$H214*MMVolatEF*NtoN2O*kgtoGg</f>
        <v>1.454854767273933E-5</v>
      </c>
      <c r="AB165" s="22">
        <f>Constants!$H53*'Activity data'!AB13*Constants!$H71*EF!$H214*MMVolatEF*NtoN2O*kgtoGg</f>
        <v>1.4373432751305298E-5</v>
      </c>
      <c r="AC165" s="22">
        <f>Constants!$H53*'Activity data'!AC13*Constants!$H71*EF!$H214*MMVolatEF*NtoN2O*kgtoGg</f>
        <v>1.4240345411015434E-5</v>
      </c>
      <c r="AD165" s="22">
        <f>Constants!$H53*'Activity data'!AD13*Constants!$H71*EF!$H214*MMVolatEF*NtoN2O*kgtoGg</f>
        <v>1.4485282974949294E-5</v>
      </c>
      <c r="AE165" s="22">
        <f>Constants!$H53*'Activity data'!AE13*Constants!$H71*EF!$H214*MMVolatEF*NtoN2O*kgtoGg</f>
        <v>1.4523271292906479E-5</v>
      </c>
      <c r="AF165" s="22">
        <f>Constants!$H53*'Activity data'!AF13*Constants!$H71*EF!$H214*MMVolatEF*NtoN2O*kgtoGg</f>
        <v>1.4573861783308823E-5</v>
      </c>
      <c r="AG165" s="22">
        <f>Constants!$H53*'Activity data'!AG13*Constants!$H71*EF!$H214*MMVolatEF*NtoN2O*kgtoGg</f>
        <v>1.4636227023633491E-5</v>
      </c>
      <c r="AH165" s="22">
        <f>Constants!$H53*'Activity data'!AH13*Constants!$H71*EF!$H214*MMVolatEF*NtoN2O*kgtoGg</f>
        <v>1.4710190901600097E-5</v>
      </c>
      <c r="AI165" s="22">
        <f>Constants!$H53*'Activity data'!AI13*Constants!$H71*EF!$H214*MMVolatEF*NtoN2O*kgtoGg</f>
        <v>1.4796388416093607E-5</v>
      </c>
      <c r="AJ165" s="22">
        <f>Constants!$H53*'Activity data'!AJ13*Constants!$H71*EF!$H214*MMVolatEF*NtoN2O*kgtoGg</f>
        <v>1.4888093860681226E-5</v>
      </c>
      <c r="AK165" s="22">
        <f>Constants!$H53*'Activity data'!AK13*Constants!$H71*EF!$H214*MMVolatEF*NtoN2O*kgtoGg</f>
        <v>1.4985646348323108E-5</v>
      </c>
      <c r="AL165" s="22">
        <f>Constants!$H53*'Activity data'!AL13*Constants!$H71*EF!$H214*MMVolatEF*NtoN2O*kgtoGg</f>
        <v>1.5075527785092898E-5</v>
      </c>
      <c r="AM165" s="22">
        <f>Constants!$H53*'Activity data'!AM13*Constants!$H71*EF!$H214*MMVolatEF*NtoN2O*kgtoGg</f>
        <v>1.5117364175971864E-5</v>
      </c>
      <c r="AN165" s="22">
        <f>Constants!$H53*'Activity data'!AN13*Constants!$H71*EF!$H214*MMVolatEF*NtoN2O*kgtoGg</f>
        <v>1.5163240355715708E-5</v>
      </c>
      <c r="AO165" s="22">
        <f>Constants!$H53*'Activity data'!AO13*Constants!$H71*EF!$H214*MMVolatEF*NtoN2O*kgtoGg</f>
        <v>1.5213521573791054E-5</v>
      </c>
      <c r="AP165" s="22">
        <f>Constants!$H53*'Activity data'!AP13*Constants!$H71*EF!$H214*MMVolatEF*NtoN2O*kgtoGg</f>
        <v>1.5267551045876211E-5</v>
      </c>
      <c r="AQ165" s="22">
        <f>Constants!$H53*'Activity data'!AQ13*Constants!$H71*EF!$H214*MMVolatEF*NtoN2O*kgtoGg</f>
        <v>1.5325338437526505E-5</v>
      </c>
      <c r="AR165" s="22">
        <f>Constants!$H53*'Activity data'!AR13*Constants!$H71*EF!$H214*MMVolatEF*NtoN2O*kgtoGg</f>
        <v>1.5361973446951282E-5</v>
      </c>
      <c r="AS165" s="22">
        <f>Constants!$H53*'Activity data'!AS13*Constants!$H71*EF!$H214*MMVolatEF*NtoN2O*kgtoGg</f>
        <v>1.5401921060499491E-5</v>
      </c>
      <c r="AT165" s="22">
        <f>Constants!$H53*'Activity data'!AT13*Constants!$H71*EF!$H214*MMVolatEF*NtoN2O*kgtoGg</f>
        <v>1.5444738659529904E-5</v>
      </c>
      <c r="AU165" s="22">
        <f>Constants!$H53*'Activity data'!AU13*Constants!$H71*EF!$H214*MMVolatEF*NtoN2O*kgtoGg</f>
        <v>1.549068799928786E-5</v>
      </c>
      <c r="AV165" s="22">
        <f>Constants!$H53*'Activity data'!AV13*Constants!$H71*EF!$H214*MMVolatEF*NtoN2O*kgtoGg</f>
        <v>1.5539395060613636E-5</v>
      </c>
      <c r="AW165" s="22">
        <f>Constants!$H53*'Activity data'!AW13*Constants!$H71*EF!$H214*MMVolatEF*NtoN2O*kgtoGg</f>
        <v>1.5571495198986774E-5</v>
      </c>
      <c r="AX165" s="22">
        <f>Constants!$H53*'Activity data'!AX13*Constants!$H71*EF!$H214*MMVolatEF*NtoN2O*kgtoGg</f>
        <v>1.5605755293141341E-5</v>
      </c>
      <c r="AY165" s="22">
        <f>Constants!$H53*'Activity data'!AY13*Constants!$H71*EF!$H214*MMVolatEF*NtoN2O*kgtoGg</f>
        <v>1.5642559830017522E-5</v>
      </c>
      <c r="AZ165" s="22">
        <f>Constants!$H53*'Activity data'!AZ13*Constants!$H71*EF!$H214*MMVolatEF*NtoN2O*kgtoGg</f>
        <v>1.5682099415785015E-5</v>
      </c>
      <c r="BA165" s="22">
        <f>Constants!$H53*'Activity data'!BA13*Constants!$H71*EF!$H214*MMVolatEF*NtoN2O*kgtoGg</f>
        <v>1.5723835838156746E-5</v>
      </c>
      <c r="BB165" s="22">
        <f>Constants!$H53*'Activity data'!BB13*Constants!$H71*EF!$H214*MMVolatEF*NtoN2O*kgtoGg</f>
        <v>1.5749087666828998E-5</v>
      </c>
      <c r="BC165" s="22">
        <f>Constants!$H53*'Activity data'!BC13*Constants!$H71*EF!$H214*MMVolatEF*NtoN2O*kgtoGg</f>
        <v>1.577623700310002E-5</v>
      </c>
      <c r="BD165" s="22">
        <f>Constants!$H53*'Activity data'!BD13*Constants!$H71*EF!$H214*MMVolatEF*NtoN2O*kgtoGg</f>
        <v>1.5805492668120112E-5</v>
      </c>
      <c r="BE165" s="22">
        <f>Constants!$H53*'Activity data'!BE13*Constants!$H71*EF!$H214*MMVolatEF*NtoN2O*kgtoGg</f>
        <v>1.5836491192230297E-5</v>
      </c>
      <c r="BF165" s="22">
        <f>Constants!$H53*'Activity data'!BF13*Constants!$H71*EF!$H214*MMVolatEF*NtoN2O*kgtoGg</f>
        <v>1.5869298629885977E-5</v>
      </c>
      <c r="BG165" s="22">
        <f>Constants!$H53*'Activity data'!BG13*Constants!$H71*EF!$H214*MMVolatEF*NtoN2O*kgtoGg</f>
        <v>1.5886947716263238E-5</v>
      </c>
      <c r="BH165" s="22">
        <f>Constants!$H53*'Activity data'!BH13*Constants!$H71*EF!$H214*MMVolatEF*NtoN2O*kgtoGg</f>
        <v>1.5906151322726718E-5</v>
      </c>
      <c r="BI165" s="22">
        <f>Constants!$H53*'Activity data'!BI13*Constants!$H71*EF!$H214*MMVolatEF*NtoN2O*kgtoGg</f>
        <v>1.5927047417728264E-5</v>
      </c>
      <c r="BJ165" s="22">
        <f>Constants!$H53*'Activity data'!BJ13*Constants!$H71*EF!$H214*MMVolatEF*NtoN2O*kgtoGg</f>
        <v>1.5949401600721177E-5</v>
      </c>
      <c r="BK165" s="22">
        <f>Constants!$H53*'Activity data'!BK13*Constants!$H71*EF!$H214*MMVolatEF*NtoN2O*kgtoGg</f>
        <v>1.5973751182549317E-5</v>
      </c>
      <c r="BL165" s="22">
        <f>Constants!$H53*'Activity data'!BL13*Constants!$H71*EF!$H214*MMVolatEF*NtoN2O*kgtoGg</f>
        <v>1.5982116083905879E-5</v>
      </c>
      <c r="BM165" s="22">
        <f>Constants!$H53*'Activity data'!BM13*Constants!$H71*EF!$H214*MMVolatEF*NtoN2O*kgtoGg</f>
        <v>1.5992261023432946E-5</v>
      </c>
      <c r="BN165" s="22">
        <f>Constants!$H53*'Activity data'!BN13*Constants!$H71*EF!$H214*MMVolatEF*NtoN2O*kgtoGg</f>
        <v>1.6003624236850476E-5</v>
      </c>
      <c r="BO165" s="22">
        <f>Constants!$H53*'Activity data'!BO13*Constants!$H71*EF!$H214*MMVolatEF*NtoN2O*kgtoGg</f>
        <v>1.6016287811523092E-5</v>
      </c>
      <c r="BP165" s="22">
        <f>Constants!$H53*'Activity data'!BP13*Constants!$H71*EF!$H214*MMVolatEF*NtoN2O*kgtoGg</f>
        <v>1.6030660846117158E-5</v>
      </c>
    </row>
    <row r="166" spans="1:68" x14ac:dyDescent="0.25">
      <c r="A166" t="str">
        <f t="shared" si="58"/>
        <v>3C Aggregated and non-CO2 emissions on land</v>
      </c>
      <c r="B166" t="str">
        <f t="shared" si="62"/>
        <v>3C6 Indirect N2O from manure management (N2O)</v>
      </c>
      <c r="C166" t="str">
        <f t="shared" si="63"/>
        <v>Volatilisation</v>
      </c>
      <c r="D166" t="str">
        <f>'Activity data'!D75</f>
        <v xml:space="preserve"> - Subsistence goats</v>
      </c>
      <c r="E166" t="str">
        <f t="shared" si="61"/>
        <v>Volatilisation - Subsistence goats</v>
      </c>
      <c r="F166" t="str">
        <f t="shared" si="47"/>
        <v>N2O</v>
      </c>
      <c r="G166" t="str">
        <f t="shared" si="48"/>
        <v>Gg N2O</v>
      </c>
      <c r="H166" s="22">
        <f>Constants!$H54*'Activity data'!H14*Constants!$H72*EF!$H215*MMVolatEF*NtoN2O*kgtoGg</f>
        <v>2.0115874261686147E-3</v>
      </c>
      <c r="I166" s="22">
        <f>Constants!$H54*'Activity data'!I14*Constants!$H72*EF!$H215*MMVolatEF*NtoN2O*kgtoGg</f>
        <v>1.7788118083603506E-3</v>
      </c>
      <c r="J166" s="22">
        <f>Constants!$H54*'Activity data'!J14*Constants!$H72*EF!$H215*MMVolatEF*NtoN2O*kgtoGg</f>
        <v>1.6569853167971468E-3</v>
      </c>
      <c r="K166" s="22">
        <f>Constants!$H54*'Activity data'!K14*Constants!$H72*EF!$H215*MMVolatEF*NtoN2O*kgtoGg</f>
        <v>1.5656154481247439E-3</v>
      </c>
      <c r="L166" s="22">
        <f>Constants!$H54*'Activity data'!L14*Constants!$H72*EF!$H215*MMVolatEF*NtoN2O*kgtoGg</f>
        <v>1.6946935165667099E-3</v>
      </c>
      <c r="M166" s="22">
        <f>Constants!$H54*'Activity data'!M14*Constants!$H72*EF!$H215*MMVolatEF*NtoN2O*kgtoGg</f>
        <v>1.7178985625787488E-3</v>
      </c>
      <c r="N166" s="22">
        <f>Constants!$H54*'Activity data'!N14*Constants!$H72*EF!$H215*MMVolatEF*NtoN2O*kgtoGg</f>
        <v>1.7447293970301691E-3</v>
      </c>
      <c r="O166" s="22">
        <f>Constants!$H54*'Activity data'!O14*Constants!$H72*EF!$H215*MMVolatEF*NtoN2O*kgtoGg</f>
        <v>1.736027504775654E-3</v>
      </c>
      <c r="P166" s="22">
        <f>Constants!$H54*'Activity data'!P14*Constants!$H72*EF!$H215*MMVolatEF*NtoN2O*kgtoGg</f>
        <v>1.7113721433878628E-3</v>
      </c>
      <c r="Q166" s="22">
        <f>Constants!$H54*'Activity data'!Q14*Constants!$H72*EF!$H215*MMVolatEF*NtoN2O*kgtoGg</f>
        <v>1.6859916243121954E-3</v>
      </c>
      <c r="R166" s="22">
        <f>Constants!$H54*'Activity data'!R14*Constants!$H72*EF!$H215*MMVolatEF*NtoN2O*kgtoGg</f>
        <v>1.7077463549484819E-3</v>
      </c>
      <c r="S166" s="22">
        <f>Constants!$H54*'Activity data'!S14*Constants!$H72*EF!$H215*MMVolatEF*NtoN2O*kgtoGg</f>
        <v>1.7599577084755692E-3</v>
      </c>
      <c r="T166" s="22">
        <f>Constants!$H54*'Activity data'!T14*Constants!$H72*EF!$H215*MMVolatEF*NtoN2O*kgtoGg</f>
        <v>1.6069494363336882E-3</v>
      </c>
      <c r="U166" s="22">
        <f>Constants!$H54*'Activity data'!U14*Constants!$H72*EF!$H215*MMVolatEF*NtoN2O*kgtoGg</f>
        <v>1.5663406058126202E-3</v>
      </c>
      <c r="V166" s="22">
        <f>Constants!$H54*'Activity data'!V14*Constants!$H72*EF!$H215*MMVolatEF*NtoN2O*kgtoGg</f>
        <v>1.5692412365641251E-3</v>
      </c>
      <c r="W166" s="22">
        <f>Constants!$H54*'Activity data'!W14*Constants!$H72*EF!$H215*MMVolatEF*NtoN2O*kgtoGg</f>
        <v>1.5489368213035912E-3</v>
      </c>
      <c r="X166" s="22">
        <f>Constants!$H54*'Activity data'!X14*Constants!$H72*EF!$H215*MMVolatEF*NtoN2O*kgtoGg</f>
        <v>1.5815689172580208E-3</v>
      </c>
      <c r="Y166" s="22">
        <f>Constants!$H54*'Activity data'!Y14*Constants!$H72*EF!$H215*MMVolatEF*NtoN2O*kgtoGg</f>
        <v>1.534433667546067E-3</v>
      </c>
      <c r="Z166" s="22">
        <f>Constants!$H54*'Activity data'!Z14*Constants!$H72*EF!$H215*MMVolatEF*NtoN2O*kgtoGg</f>
        <v>1.5329833521703141E-3</v>
      </c>
      <c r="AA166" s="22">
        <f>Constants!$H54*'Activity data'!AA14*Constants!$H72*EF!$H215*MMVolatEF*NtoN2O*kgtoGg</f>
        <v>1.5061525177188946E-3</v>
      </c>
      <c r="AB166" s="22">
        <f>Constants!$H54*'Activity data'!AB14*Constants!$H72*EF!$H215*MMVolatEF*NtoN2O*kgtoGg</f>
        <v>1.4880235755219894E-3</v>
      </c>
      <c r="AC166" s="22">
        <f>Constants!$H54*'Activity data'!AC14*Constants!$H72*EF!$H215*MMVolatEF*NtoN2O*kgtoGg</f>
        <v>1.4742455794523413E-3</v>
      </c>
      <c r="AD166" s="22">
        <f>Constants!$H54*'Activity data'!AD14*Constants!$H72*EF!$H215*MMVolatEF*NtoN2O*kgtoGg</f>
        <v>1.4737502307161331E-3</v>
      </c>
      <c r="AE166" s="22">
        <f>Constants!$H54*'Activity data'!AE14*Constants!$H72*EF!$H215*MMVolatEF*NtoN2O*kgtoGg</f>
        <v>1.4776152081867663E-3</v>
      </c>
      <c r="AF166" s="22">
        <f>Constants!$H54*'Activity data'!AF14*Constants!$H72*EF!$H215*MMVolatEF*NtoN2O*kgtoGg</f>
        <v>1.4827623459424755E-3</v>
      </c>
      <c r="AG166" s="22">
        <f>Constants!$H54*'Activity data'!AG14*Constants!$H72*EF!$H215*MMVolatEF*NtoN2O*kgtoGg</f>
        <v>1.4891074610138269E-3</v>
      </c>
      <c r="AH166" s="22">
        <f>Constants!$H54*'Activity data'!AH14*Constants!$H72*EF!$H215*MMVolatEF*NtoN2O*kgtoGg</f>
        <v>1.496632635524153E-3</v>
      </c>
      <c r="AI166" s="22">
        <f>Constants!$H54*'Activity data'!AI14*Constants!$H72*EF!$H215*MMVolatEF*NtoN2O*kgtoGg</f>
        <v>1.5054024750289564E-3</v>
      </c>
      <c r="AJ166" s="22">
        <f>Constants!$H54*'Activity data'!AJ14*Constants!$H72*EF!$H215*MMVolatEF*NtoN2O*kgtoGg</f>
        <v>1.514732698011321E-3</v>
      </c>
      <c r="AK166" s="22">
        <f>Constants!$H54*'Activity data'!AK14*Constants!$H72*EF!$H215*MMVolatEF*NtoN2O*kgtoGg</f>
        <v>1.5246578062344596E-3</v>
      </c>
      <c r="AL166" s="22">
        <f>Constants!$H54*'Activity data'!AL14*Constants!$H72*EF!$H215*MMVolatEF*NtoN2O*kgtoGg</f>
        <v>1.5338024524526696E-3</v>
      </c>
      <c r="AM166" s="22">
        <f>Constants!$H54*'Activity data'!AM14*Constants!$H72*EF!$H215*MMVolatEF*NtoN2O*kgtoGg</f>
        <v>1.5380589375221594E-3</v>
      </c>
      <c r="AN166" s="22">
        <f>Constants!$H54*'Activity data'!AN14*Constants!$H72*EF!$H215*MMVolatEF*NtoN2O*kgtoGg</f>
        <v>1.5427264356027144E-3</v>
      </c>
      <c r="AO166" s="22">
        <f>Constants!$H54*'Activity data'!AO14*Constants!$H72*EF!$H215*MMVolatEF*NtoN2O*kgtoGg</f>
        <v>1.5478421076173636E-3</v>
      </c>
      <c r="AP166" s="22">
        <f>Constants!$H54*'Activity data'!AP14*Constants!$H72*EF!$H215*MMVolatEF*NtoN2O*kgtoGg</f>
        <v>1.5533391315338918E-3</v>
      </c>
      <c r="AQ166" s="22">
        <f>Constants!$H54*'Activity data'!AQ14*Constants!$H72*EF!$H215*MMVolatEF*NtoN2O*kgtoGg</f>
        <v>1.559218490737601E-3</v>
      </c>
      <c r="AR166" s="22">
        <f>Constants!$H54*'Activity data'!AR14*Constants!$H72*EF!$H215*MMVolatEF*NtoN2O*kgtoGg</f>
        <v>1.5629457809593682E-3</v>
      </c>
      <c r="AS166" s="22">
        <f>Constants!$H54*'Activity data'!AS14*Constants!$H72*EF!$H215*MMVolatEF*NtoN2O*kgtoGg</f>
        <v>1.5670100995360259E-3</v>
      </c>
      <c r="AT166" s="22">
        <f>Constants!$H54*'Activity data'!AT14*Constants!$H72*EF!$H215*MMVolatEF*NtoN2O*kgtoGg</f>
        <v>1.5713664139110305E-3</v>
      </c>
      <c r="AU166" s="22">
        <f>Constants!$H54*'Activity data'!AU14*Constants!$H72*EF!$H215*MMVolatEF*NtoN2O*kgtoGg</f>
        <v>1.5760413553800134E-3</v>
      </c>
      <c r="AV166" s="22">
        <f>Constants!$H54*'Activity data'!AV14*Constants!$H72*EF!$H215*MMVolatEF*NtoN2O*kgtoGg</f>
        <v>1.5809968707807482E-3</v>
      </c>
      <c r="AW166" s="22">
        <f>Constants!$H54*'Activity data'!AW14*Constants!$H72*EF!$H215*MMVolatEF*NtoN2O*kgtoGg</f>
        <v>1.5842627777302538E-3</v>
      </c>
      <c r="AX166" s="22">
        <f>Constants!$H54*'Activity data'!AX14*Constants!$H72*EF!$H215*MMVolatEF*NtoN2O*kgtoGg</f>
        <v>1.5877484411965426E-3</v>
      </c>
      <c r="AY166" s="22">
        <f>Constants!$H54*'Activity data'!AY14*Constants!$H72*EF!$H215*MMVolatEF*NtoN2O*kgtoGg</f>
        <v>1.5914929793465035E-3</v>
      </c>
      <c r="AZ166" s="22">
        <f>Constants!$H54*'Activity data'!AZ14*Constants!$H72*EF!$H215*MMVolatEF*NtoN2O*kgtoGg</f>
        <v>1.5955157846826533E-3</v>
      </c>
      <c r="BA166" s="22">
        <f>Constants!$H54*'Activity data'!BA14*Constants!$H72*EF!$H215*MMVolatEF*NtoN2O*kgtoGg</f>
        <v>1.5997620988351601E-3</v>
      </c>
      <c r="BB166" s="22">
        <f>Constants!$H54*'Activity data'!BB14*Constants!$H72*EF!$H215*MMVolatEF*NtoN2O*kgtoGg</f>
        <v>1.6023312504627883E-3</v>
      </c>
      <c r="BC166" s="22">
        <f>Constants!$H54*'Activity data'!BC14*Constants!$H72*EF!$H215*MMVolatEF*NtoN2O*kgtoGg</f>
        <v>1.6050934568112873E-3</v>
      </c>
      <c r="BD166" s="22">
        <f>Constants!$H54*'Activity data'!BD14*Constants!$H72*EF!$H215*MMVolatEF*NtoN2O*kgtoGg</f>
        <v>1.6080699635973594E-3</v>
      </c>
      <c r="BE166" s="22">
        <f>Constants!$H54*'Activity data'!BE14*Constants!$H72*EF!$H215*MMVolatEF*NtoN2O*kgtoGg</f>
        <v>1.6112237909777598E-3</v>
      </c>
      <c r="BF166" s="22">
        <f>Constants!$H54*'Activity data'!BF14*Constants!$H72*EF!$H215*MMVolatEF*NtoN2O*kgtoGg</f>
        <v>1.614561659412769E-3</v>
      </c>
      <c r="BG166" s="22">
        <f>Constants!$H54*'Activity data'!BG14*Constants!$H72*EF!$H215*MMVolatEF*NtoN2O*kgtoGg</f>
        <v>1.6163572988328208E-3</v>
      </c>
      <c r="BH166" s="22">
        <f>Constants!$H54*'Activity data'!BH14*Constants!$H72*EF!$H215*MMVolatEF*NtoN2O*kgtoGg</f>
        <v>1.6183110970088787E-3</v>
      </c>
      <c r="BI166" s="22">
        <f>Constants!$H54*'Activity data'!BI14*Constants!$H72*EF!$H215*MMVolatEF*NtoN2O*kgtoGg</f>
        <v>1.6204370910183051E-3</v>
      </c>
      <c r="BJ166" s="22">
        <f>Constants!$H54*'Activity data'!BJ14*Constants!$H72*EF!$H215*MMVolatEF*NtoN2O*kgtoGg</f>
        <v>1.6227114326656346E-3</v>
      </c>
      <c r="BK166" s="22">
        <f>Constants!$H54*'Activity data'!BK14*Constants!$H72*EF!$H215*MMVolatEF*NtoN2O*kgtoGg</f>
        <v>1.6251887886067733E-3</v>
      </c>
      <c r="BL166" s="22">
        <f>Constants!$H54*'Activity data'!BL14*Constants!$H72*EF!$H215*MMVolatEF*NtoN2O*kgtoGg</f>
        <v>1.6260398438002043E-3</v>
      </c>
      <c r="BM166" s="22">
        <f>Constants!$H54*'Activity data'!BM14*Constants!$H72*EF!$H215*MMVolatEF*NtoN2O*kgtoGg</f>
        <v>1.6270720022326264E-3</v>
      </c>
      <c r="BN166" s="22">
        <f>Constants!$H54*'Activity data'!BN14*Constants!$H72*EF!$H215*MMVolatEF*NtoN2O*kgtoGg</f>
        <v>1.6282281093259238E-3</v>
      </c>
      <c r="BO166" s="22">
        <f>Constants!$H54*'Activity data'!BO14*Constants!$H72*EF!$H215*MMVolatEF*NtoN2O*kgtoGg</f>
        <v>1.6295165167479766E-3</v>
      </c>
      <c r="BP166" s="22">
        <f>Constants!$H54*'Activity data'!BP14*Constants!$H72*EF!$H215*MMVolatEF*NtoN2O*kgtoGg</f>
        <v>1.6309788466924956E-3</v>
      </c>
    </row>
    <row r="167" spans="1:68" x14ac:dyDescent="0.25">
      <c r="A167" t="str">
        <f t="shared" si="58"/>
        <v>3C Aggregated and non-CO2 emissions on land</v>
      </c>
      <c r="B167" t="str">
        <f t="shared" si="62"/>
        <v>3C6 Indirect N2O from manure management (N2O)</v>
      </c>
      <c r="C167" t="str">
        <f t="shared" si="63"/>
        <v>Volatilisation</v>
      </c>
      <c r="D167" t="str">
        <f>'Activity data'!D76</f>
        <v xml:space="preserve"> - Horses</v>
      </c>
      <c r="E167" t="str">
        <f t="shared" si="61"/>
        <v>Volatilisation - Horses</v>
      </c>
      <c r="F167" t="str">
        <f t="shared" si="47"/>
        <v>N2O</v>
      </c>
      <c r="G167" t="str">
        <f t="shared" si="48"/>
        <v>Gg N2O</v>
      </c>
      <c r="H167" s="22">
        <f>Constants!$H55*'Activity data'!H15*Constants!$H73*EF!$H216*MMVolatEF*NtoN2O*kgtoGg</f>
        <v>0</v>
      </c>
      <c r="I167" s="22">
        <f>Constants!$H55*'Activity data'!I15*Constants!$H73*EF!$H216*MMVolatEF*NtoN2O*kgtoGg</f>
        <v>0</v>
      </c>
      <c r="J167" s="22">
        <f>Constants!$H55*'Activity data'!J15*Constants!$H73*EF!$H216*MMVolatEF*NtoN2O*kgtoGg</f>
        <v>0</v>
      </c>
      <c r="K167" s="22">
        <f>Constants!$H55*'Activity data'!K15*Constants!$H73*EF!$H216*MMVolatEF*NtoN2O*kgtoGg</f>
        <v>0</v>
      </c>
      <c r="L167" s="22">
        <f>Constants!$H55*'Activity data'!L15*Constants!$H73*EF!$H216*MMVolatEF*NtoN2O*kgtoGg</f>
        <v>0</v>
      </c>
      <c r="M167" s="22">
        <f>Constants!$H55*'Activity data'!M15*Constants!$H73*EF!$H216*MMVolatEF*NtoN2O*kgtoGg</f>
        <v>0</v>
      </c>
      <c r="N167" s="22">
        <f>Constants!$H55*'Activity data'!N15*Constants!$H73*EF!$H216*MMVolatEF*NtoN2O*kgtoGg</f>
        <v>0</v>
      </c>
      <c r="O167" s="22">
        <f>Constants!$H55*'Activity data'!O15*Constants!$H73*EF!$H216*MMVolatEF*NtoN2O*kgtoGg</f>
        <v>0</v>
      </c>
      <c r="P167" s="22">
        <f>Constants!$H55*'Activity data'!P15*Constants!$H73*EF!$H216*MMVolatEF*NtoN2O*kgtoGg</f>
        <v>0</v>
      </c>
      <c r="Q167" s="22">
        <f>Constants!$H55*'Activity data'!Q15*Constants!$H73*EF!$H216*MMVolatEF*NtoN2O*kgtoGg</f>
        <v>0</v>
      </c>
      <c r="R167" s="22">
        <f>Constants!$H55*'Activity data'!R15*Constants!$H73*EF!$H216*MMVolatEF*NtoN2O*kgtoGg</f>
        <v>0</v>
      </c>
      <c r="S167" s="22">
        <f>Constants!$H55*'Activity data'!S15*Constants!$H73*EF!$H216*MMVolatEF*NtoN2O*kgtoGg</f>
        <v>0</v>
      </c>
      <c r="T167" s="22">
        <f>Constants!$H55*'Activity data'!T15*Constants!$H73*EF!$H216*MMVolatEF*NtoN2O*kgtoGg</f>
        <v>0</v>
      </c>
      <c r="U167" s="22">
        <f>Constants!$H55*'Activity data'!U15*Constants!$H73*EF!$H216*MMVolatEF*NtoN2O*kgtoGg</f>
        <v>0</v>
      </c>
      <c r="V167" s="22">
        <f>Constants!$H55*'Activity data'!V15*Constants!$H73*EF!$H216*MMVolatEF*NtoN2O*kgtoGg</f>
        <v>0</v>
      </c>
      <c r="W167" s="22">
        <f>Constants!$H55*'Activity data'!W15*Constants!$H73*EF!$H216*MMVolatEF*NtoN2O*kgtoGg</f>
        <v>0</v>
      </c>
      <c r="X167" s="22">
        <f>Constants!$H55*'Activity data'!X15*Constants!$H73*EF!$H216*MMVolatEF*NtoN2O*kgtoGg</f>
        <v>0</v>
      </c>
      <c r="Y167" s="22">
        <f>Constants!$H55*'Activity data'!Y15*Constants!$H73*EF!$H216*MMVolatEF*NtoN2O*kgtoGg</f>
        <v>0</v>
      </c>
      <c r="Z167" s="22">
        <f>Constants!$H55*'Activity data'!Z15*Constants!$H73*EF!$H216*MMVolatEF*NtoN2O*kgtoGg</f>
        <v>0</v>
      </c>
      <c r="AA167" s="22">
        <f>Constants!$H55*'Activity data'!AA15*Constants!$H73*EF!$H216*MMVolatEF*NtoN2O*kgtoGg</f>
        <v>0</v>
      </c>
      <c r="AB167" s="22">
        <f>Constants!$H55*'Activity data'!AB15*Constants!$H73*EF!$H216*MMVolatEF*NtoN2O*kgtoGg</f>
        <v>0</v>
      </c>
      <c r="AC167" s="22">
        <f>Constants!$H55*'Activity data'!AC15*Constants!$H73*EF!$H216*MMVolatEF*NtoN2O*kgtoGg</f>
        <v>0</v>
      </c>
      <c r="AD167" s="22">
        <f>Constants!$H55*'Activity data'!AD15*Constants!$H73*EF!$H216*MMVolatEF*NtoN2O*kgtoGg</f>
        <v>0</v>
      </c>
      <c r="AE167" s="22">
        <f>Constants!$H55*'Activity data'!AE15*Constants!$H73*EF!$H216*MMVolatEF*NtoN2O*kgtoGg</f>
        <v>0</v>
      </c>
      <c r="AF167" s="22">
        <f>Constants!$H55*'Activity data'!AF15*Constants!$H73*EF!$H216*MMVolatEF*NtoN2O*kgtoGg</f>
        <v>0</v>
      </c>
      <c r="AG167" s="22">
        <f>Constants!$H55*'Activity data'!AG15*Constants!$H73*EF!$H216*MMVolatEF*NtoN2O*kgtoGg</f>
        <v>0</v>
      </c>
      <c r="AH167" s="22">
        <f>Constants!$H55*'Activity data'!AH15*Constants!$H73*EF!$H216*MMVolatEF*NtoN2O*kgtoGg</f>
        <v>0</v>
      </c>
      <c r="AI167" s="22">
        <f>Constants!$H55*'Activity data'!AI15*Constants!$H73*EF!$H216*MMVolatEF*NtoN2O*kgtoGg</f>
        <v>0</v>
      </c>
      <c r="AJ167" s="22">
        <f>Constants!$H55*'Activity data'!AJ15*Constants!$H73*EF!$H216*MMVolatEF*NtoN2O*kgtoGg</f>
        <v>0</v>
      </c>
      <c r="AK167" s="22">
        <f>Constants!$H55*'Activity data'!AK15*Constants!$H73*EF!$H216*MMVolatEF*NtoN2O*kgtoGg</f>
        <v>0</v>
      </c>
      <c r="AL167" s="22">
        <f>Constants!$H55*'Activity data'!AL15*Constants!$H73*EF!$H216*MMVolatEF*NtoN2O*kgtoGg</f>
        <v>0</v>
      </c>
      <c r="AM167" s="22">
        <f>Constants!$H55*'Activity data'!AM15*Constants!$H73*EF!$H216*MMVolatEF*NtoN2O*kgtoGg</f>
        <v>0</v>
      </c>
      <c r="AN167" s="22">
        <f>Constants!$H55*'Activity data'!AN15*Constants!$H73*EF!$H216*MMVolatEF*NtoN2O*kgtoGg</f>
        <v>0</v>
      </c>
      <c r="AO167" s="22">
        <f>Constants!$H55*'Activity data'!AO15*Constants!$H73*EF!$H216*MMVolatEF*NtoN2O*kgtoGg</f>
        <v>0</v>
      </c>
      <c r="AP167" s="22">
        <f>Constants!$H55*'Activity data'!AP15*Constants!$H73*EF!$H216*MMVolatEF*NtoN2O*kgtoGg</f>
        <v>0</v>
      </c>
      <c r="AQ167" s="22">
        <f>Constants!$H55*'Activity data'!AQ15*Constants!$H73*EF!$H216*MMVolatEF*NtoN2O*kgtoGg</f>
        <v>0</v>
      </c>
      <c r="AR167" s="22">
        <f>Constants!$H55*'Activity data'!AR15*Constants!$H73*EF!$H216*MMVolatEF*NtoN2O*kgtoGg</f>
        <v>0</v>
      </c>
      <c r="AS167" s="22">
        <f>Constants!$H55*'Activity data'!AS15*Constants!$H73*EF!$H216*MMVolatEF*NtoN2O*kgtoGg</f>
        <v>0</v>
      </c>
      <c r="AT167" s="22">
        <f>Constants!$H55*'Activity data'!AT15*Constants!$H73*EF!$H216*MMVolatEF*NtoN2O*kgtoGg</f>
        <v>0</v>
      </c>
      <c r="AU167" s="22">
        <f>Constants!$H55*'Activity data'!AU15*Constants!$H73*EF!$H216*MMVolatEF*NtoN2O*kgtoGg</f>
        <v>0</v>
      </c>
      <c r="AV167" s="22">
        <f>Constants!$H55*'Activity data'!AV15*Constants!$H73*EF!$H216*MMVolatEF*NtoN2O*kgtoGg</f>
        <v>0</v>
      </c>
      <c r="AW167" s="22">
        <f>Constants!$H55*'Activity data'!AW15*Constants!$H73*EF!$H216*MMVolatEF*NtoN2O*kgtoGg</f>
        <v>0</v>
      </c>
      <c r="AX167" s="22">
        <f>Constants!$H55*'Activity data'!AX15*Constants!$H73*EF!$H216*MMVolatEF*NtoN2O*kgtoGg</f>
        <v>0</v>
      </c>
      <c r="AY167" s="22">
        <f>Constants!$H55*'Activity data'!AY15*Constants!$H73*EF!$H216*MMVolatEF*NtoN2O*kgtoGg</f>
        <v>0</v>
      </c>
      <c r="AZ167" s="22">
        <f>Constants!$H55*'Activity data'!AZ15*Constants!$H73*EF!$H216*MMVolatEF*NtoN2O*kgtoGg</f>
        <v>0</v>
      </c>
      <c r="BA167" s="22">
        <f>Constants!$H55*'Activity data'!BA15*Constants!$H73*EF!$H216*MMVolatEF*NtoN2O*kgtoGg</f>
        <v>0</v>
      </c>
      <c r="BB167" s="22">
        <f>Constants!$H55*'Activity data'!BB15*Constants!$H73*EF!$H216*MMVolatEF*NtoN2O*kgtoGg</f>
        <v>0</v>
      </c>
      <c r="BC167" s="22">
        <f>Constants!$H55*'Activity data'!BC15*Constants!$H73*EF!$H216*MMVolatEF*NtoN2O*kgtoGg</f>
        <v>0</v>
      </c>
      <c r="BD167" s="22">
        <f>Constants!$H55*'Activity data'!BD15*Constants!$H73*EF!$H216*MMVolatEF*NtoN2O*kgtoGg</f>
        <v>0</v>
      </c>
      <c r="BE167" s="22">
        <f>Constants!$H55*'Activity data'!BE15*Constants!$H73*EF!$H216*MMVolatEF*NtoN2O*kgtoGg</f>
        <v>0</v>
      </c>
      <c r="BF167" s="22">
        <f>Constants!$H55*'Activity data'!BF15*Constants!$H73*EF!$H216*MMVolatEF*NtoN2O*kgtoGg</f>
        <v>0</v>
      </c>
      <c r="BG167" s="22">
        <f>Constants!$H55*'Activity data'!BG15*Constants!$H73*EF!$H216*MMVolatEF*NtoN2O*kgtoGg</f>
        <v>0</v>
      </c>
      <c r="BH167" s="22">
        <f>Constants!$H55*'Activity data'!BH15*Constants!$H73*EF!$H216*MMVolatEF*NtoN2O*kgtoGg</f>
        <v>0</v>
      </c>
      <c r="BI167" s="22">
        <f>Constants!$H55*'Activity data'!BI15*Constants!$H73*EF!$H216*MMVolatEF*NtoN2O*kgtoGg</f>
        <v>0</v>
      </c>
      <c r="BJ167" s="22">
        <f>Constants!$H55*'Activity data'!BJ15*Constants!$H73*EF!$H216*MMVolatEF*NtoN2O*kgtoGg</f>
        <v>0</v>
      </c>
      <c r="BK167" s="22">
        <f>Constants!$H55*'Activity data'!BK15*Constants!$H73*EF!$H216*MMVolatEF*NtoN2O*kgtoGg</f>
        <v>0</v>
      </c>
      <c r="BL167" s="22">
        <f>Constants!$H55*'Activity data'!BL15*Constants!$H73*EF!$H216*MMVolatEF*NtoN2O*kgtoGg</f>
        <v>0</v>
      </c>
      <c r="BM167" s="22">
        <f>Constants!$H55*'Activity data'!BM15*Constants!$H73*EF!$H216*MMVolatEF*NtoN2O*kgtoGg</f>
        <v>0</v>
      </c>
      <c r="BN167" s="22">
        <f>Constants!$H55*'Activity data'!BN15*Constants!$H73*EF!$H216*MMVolatEF*NtoN2O*kgtoGg</f>
        <v>0</v>
      </c>
      <c r="BO167" s="22">
        <f>Constants!$H55*'Activity data'!BO15*Constants!$H73*EF!$H216*MMVolatEF*NtoN2O*kgtoGg</f>
        <v>0</v>
      </c>
      <c r="BP167" s="22">
        <f>Constants!$H55*'Activity data'!BP15*Constants!$H73*EF!$H216*MMVolatEF*NtoN2O*kgtoGg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data'!D77</f>
        <v xml:space="preserve"> - Mules &amp; Asses</v>
      </c>
      <c r="E168" t="str">
        <f t="shared" si="61"/>
        <v>Volatilisation - Mules &amp; Asses</v>
      </c>
      <c r="F168" t="str">
        <f t="shared" si="47"/>
        <v>N2O</v>
      </c>
      <c r="G168" t="str">
        <f t="shared" si="48"/>
        <v>Gg N2O</v>
      </c>
      <c r="H168" s="22">
        <f>Constants!$H56*'Activity data'!H16*Constants!$H74*EF!$H217*MMVolatEF*NtoN2O*kgtoGg</f>
        <v>0</v>
      </c>
      <c r="I168" s="22">
        <f>Constants!$H56*'Activity data'!I16*Constants!$H74*EF!$H217*MMVolatEF*NtoN2O*kgtoGg</f>
        <v>0</v>
      </c>
      <c r="J168" s="22">
        <f>Constants!$H56*'Activity data'!J16*Constants!$H74*EF!$H217*MMVolatEF*NtoN2O*kgtoGg</f>
        <v>0</v>
      </c>
      <c r="K168" s="22">
        <f>Constants!$H56*'Activity data'!K16*Constants!$H74*EF!$H217*MMVolatEF*NtoN2O*kgtoGg</f>
        <v>0</v>
      </c>
      <c r="L168" s="22">
        <f>Constants!$H56*'Activity data'!L16*Constants!$H74*EF!$H217*MMVolatEF*NtoN2O*kgtoGg</f>
        <v>0</v>
      </c>
      <c r="M168" s="22">
        <f>Constants!$H56*'Activity data'!M16*Constants!$H74*EF!$H217*MMVolatEF*NtoN2O*kgtoGg</f>
        <v>0</v>
      </c>
      <c r="N168" s="22">
        <f>Constants!$H56*'Activity data'!N16*Constants!$H74*EF!$H217*MMVolatEF*NtoN2O*kgtoGg</f>
        <v>0</v>
      </c>
      <c r="O168" s="22">
        <f>Constants!$H56*'Activity data'!O16*Constants!$H74*EF!$H217*MMVolatEF*NtoN2O*kgtoGg</f>
        <v>0</v>
      </c>
      <c r="P168" s="22">
        <f>Constants!$H56*'Activity data'!P16*Constants!$H74*EF!$H217*MMVolatEF*NtoN2O*kgtoGg</f>
        <v>0</v>
      </c>
      <c r="Q168" s="22">
        <f>Constants!$H56*'Activity data'!Q16*Constants!$H74*EF!$H217*MMVolatEF*NtoN2O*kgtoGg</f>
        <v>0</v>
      </c>
      <c r="R168" s="22">
        <f>Constants!$H56*'Activity data'!R16*Constants!$H74*EF!$H217*MMVolatEF*NtoN2O*kgtoGg</f>
        <v>0</v>
      </c>
      <c r="S168" s="22">
        <f>Constants!$H56*'Activity data'!S16*Constants!$H74*EF!$H217*MMVolatEF*NtoN2O*kgtoGg</f>
        <v>0</v>
      </c>
      <c r="T168" s="22">
        <f>Constants!$H56*'Activity data'!T16*Constants!$H74*EF!$H217*MMVolatEF*NtoN2O*kgtoGg</f>
        <v>0</v>
      </c>
      <c r="U168" s="22">
        <f>Constants!$H56*'Activity data'!U16*Constants!$H74*EF!$H217*MMVolatEF*NtoN2O*kgtoGg</f>
        <v>0</v>
      </c>
      <c r="V168" s="22">
        <f>Constants!$H56*'Activity data'!V16*Constants!$H74*EF!$H217*MMVolatEF*NtoN2O*kgtoGg</f>
        <v>0</v>
      </c>
      <c r="W168" s="22">
        <f>Constants!$H56*'Activity data'!W16*Constants!$H74*EF!$H217*MMVolatEF*NtoN2O*kgtoGg</f>
        <v>0</v>
      </c>
      <c r="X168" s="22">
        <f>Constants!$H56*'Activity data'!X16*Constants!$H74*EF!$H217*MMVolatEF*NtoN2O*kgtoGg</f>
        <v>0</v>
      </c>
      <c r="Y168" s="22">
        <f>Constants!$H56*'Activity data'!Y16*Constants!$H74*EF!$H217*MMVolatEF*NtoN2O*kgtoGg</f>
        <v>0</v>
      </c>
      <c r="Z168" s="22">
        <f>Constants!$H56*'Activity data'!Z16*Constants!$H74*EF!$H217*MMVolatEF*NtoN2O*kgtoGg</f>
        <v>0</v>
      </c>
      <c r="AA168" s="22">
        <f>Constants!$H56*'Activity data'!AA16*Constants!$H74*EF!$H217*MMVolatEF*NtoN2O*kgtoGg</f>
        <v>0</v>
      </c>
      <c r="AB168" s="22">
        <f>Constants!$H56*'Activity data'!AB16*Constants!$H74*EF!$H217*MMVolatEF*NtoN2O*kgtoGg</f>
        <v>0</v>
      </c>
      <c r="AC168" s="22">
        <f>Constants!$H56*'Activity data'!AC16*Constants!$H74*EF!$H217*MMVolatEF*NtoN2O*kgtoGg</f>
        <v>0</v>
      </c>
      <c r="AD168" s="22">
        <f>Constants!$H56*'Activity data'!AD16*Constants!$H74*EF!$H217*MMVolatEF*NtoN2O*kgtoGg</f>
        <v>0</v>
      </c>
      <c r="AE168" s="22">
        <f>Constants!$H56*'Activity data'!AE16*Constants!$H74*EF!$H217*MMVolatEF*NtoN2O*kgtoGg</f>
        <v>0</v>
      </c>
      <c r="AF168" s="22">
        <f>Constants!$H56*'Activity data'!AF16*Constants!$H74*EF!$H217*MMVolatEF*NtoN2O*kgtoGg</f>
        <v>0</v>
      </c>
      <c r="AG168" s="22">
        <f>Constants!$H56*'Activity data'!AG16*Constants!$H74*EF!$H217*MMVolatEF*NtoN2O*kgtoGg</f>
        <v>0</v>
      </c>
      <c r="AH168" s="22">
        <f>Constants!$H56*'Activity data'!AH16*Constants!$H74*EF!$H217*MMVolatEF*NtoN2O*kgtoGg</f>
        <v>0</v>
      </c>
      <c r="AI168" s="22">
        <f>Constants!$H56*'Activity data'!AI16*Constants!$H74*EF!$H217*MMVolatEF*NtoN2O*kgtoGg</f>
        <v>0</v>
      </c>
      <c r="AJ168" s="22">
        <f>Constants!$H56*'Activity data'!AJ16*Constants!$H74*EF!$H217*MMVolatEF*NtoN2O*kgtoGg</f>
        <v>0</v>
      </c>
      <c r="AK168" s="22">
        <f>Constants!$H56*'Activity data'!AK16*Constants!$H74*EF!$H217*MMVolatEF*NtoN2O*kgtoGg</f>
        <v>0</v>
      </c>
      <c r="AL168" s="22">
        <f>Constants!$H56*'Activity data'!AL16*Constants!$H74*EF!$H217*MMVolatEF*NtoN2O*kgtoGg</f>
        <v>0</v>
      </c>
      <c r="AM168" s="22">
        <f>Constants!$H56*'Activity data'!AM16*Constants!$H74*EF!$H217*MMVolatEF*NtoN2O*kgtoGg</f>
        <v>0</v>
      </c>
      <c r="AN168" s="22">
        <f>Constants!$H56*'Activity data'!AN16*Constants!$H74*EF!$H217*MMVolatEF*NtoN2O*kgtoGg</f>
        <v>0</v>
      </c>
      <c r="AO168" s="22">
        <f>Constants!$H56*'Activity data'!AO16*Constants!$H74*EF!$H217*MMVolatEF*NtoN2O*kgtoGg</f>
        <v>0</v>
      </c>
      <c r="AP168" s="22">
        <f>Constants!$H56*'Activity data'!AP16*Constants!$H74*EF!$H217*MMVolatEF*NtoN2O*kgtoGg</f>
        <v>0</v>
      </c>
      <c r="AQ168" s="22">
        <f>Constants!$H56*'Activity data'!AQ16*Constants!$H74*EF!$H217*MMVolatEF*NtoN2O*kgtoGg</f>
        <v>0</v>
      </c>
      <c r="AR168" s="22">
        <f>Constants!$H56*'Activity data'!AR16*Constants!$H74*EF!$H217*MMVolatEF*NtoN2O*kgtoGg</f>
        <v>0</v>
      </c>
      <c r="AS168" s="22">
        <f>Constants!$H56*'Activity data'!AS16*Constants!$H74*EF!$H217*MMVolatEF*NtoN2O*kgtoGg</f>
        <v>0</v>
      </c>
      <c r="AT168" s="22">
        <f>Constants!$H56*'Activity data'!AT16*Constants!$H74*EF!$H217*MMVolatEF*NtoN2O*kgtoGg</f>
        <v>0</v>
      </c>
      <c r="AU168" s="22">
        <f>Constants!$H56*'Activity data'!AU16*Constants!$H74*EF!$H217*MMVolatEF*NtoN2O*kgtoGg</f>
        <v>0</v>
      </c>
      <c r="AV168" s="22">
        <f>Constants!$H56*'Activity data'!AV16*Constants!$H74*EF!$H217*MMVolatEF*NtoN2O*kgtoGg</f>
        <v>0</v>
      </c>
      <c r="AW168" s="22">
        <f>Constants!$H56*'Activity data'!AW16*Constants!$H74*EF!$H217*MMVolatEF*NtoN2O*kgtoGg</f>
        <v>0</v>
      </c>
      <c r="AX168" s="22">
        <f>Constants!$H56*'Activity data'!AX16*Constants!$H74*EF!$H217*MMVolatEF*NtoN2O*kgtoGg</f>
        <v>0</v>
      </c>
      <c r="AY168" s="22">
        <f>Constants!$H56*'Activity data'!AY16*Constants!$H74*EF!$H217*MMVolatEF*NtoN2O*kgtoGg</f>
        <v>0</v>
      </c>
      <c r="AZ168" s="22">
        <f>Constants!$H56*'Activity data'!AZ16*Constants!$H74*EF!$H217*MMVolatEF*NtoN2O*kgtoGg</f>
        <v>0</v>
      </c>
      <c r="BA168" s="22">
        <f>Constants!$H56*'Activity data'!BA16*Constants!$H74*EF!$H217*MMVolatEF*NtoN2O*kgtoGg</f>
        <v>0</v>
      </c>
      <c r="BB168" s="22">
        <f>Constants!$H56*'Activity data'!BB16*Constants!$H74*EF!$H217*MMVolatEF*NtoN2O*kgtoGg</f>
        <v>0</v>
      </c>
      <c r="BC168" s="22">
        <f>Constants!$H56*'Activity data'!BC16*Constants!$H74*EF!$H217*MMVolatEF*NtoN2O*kgtoGg</f>
        <v>0</v>
      </c>
      <c r="BD168" s="22">
        <f>Constants!$H56*'Activity data'!BD16*Constants!$H74*EF!$H217*MMVolatEF*NtoN2O*kgtoGg</f>
        <v>0</v>
      </c>
      <c r="BE168" s="22">
        <f>Constants!$H56*'Activity data'!BE16*Constants!$H74*EF!$H217*MMVolatEF*NtoN2O*kgtoGg</f>
        <v>0</v>
      </c>
      <c r="BF168" s="22">
        <f>Constants!$H56*'Activity data'!BF16*Constants!$H74*EF!$H217*MMVolatEF*NtoN2O*kgtoGg</f>
        <v>0</v>
      </c>
      <c r="BG168" s="22">
        <f>Constants!$H56*'Activity data'!BG16*Constants!$H74*EF!$H217*MMVolatEF*NtoN2O*kgtoGg</f>
        <v>0</v>
      </c>
      <c r="BH168" s="22">
        <f>Constants!$H56*'Activity data'!BH16*Constants!$H74*EF!$H217*MMVolatEF*NtoN2O*kgtoGg</f>
        <v>0</v>
      </c>
      <c r="BI168" s="22">
        <f>Constants!$H56*'Activity data'!BI16*Constants!$H74*EF!$H217*MMVolatEF*NtoN2O*kgtoGg</f>
        <v>0</v>
      </c>
      <c r="BJ168" s="22">
        <f>Constants!$H56*'Activity data'!BJ16*Constants!$H74*EF!$H217*MMVolatEF*NtoN2O*kgtoGg</f>
        <v>0</v>
      </c>
      <c r="BK168" s="22">
        <f>Constants!$H56*'Activity data'!BK16*Constants!$H74*EF!$H217*MMVolatEF*NtoN2O*kgtoGg</f>
        <v>0</v>
      </c>
      <c r="BL168" s="22">
        <f>Constants!$H56*'Activity data'!BL16*Constants!$H74*EF!$H217*MMVolatEF*NtoN2O*kgtoGg</f>
        <v>0</v>
      </c>
      <c r="BM168" s="22">
        <f>Constants!$H56*'Activity data'!BM16*Constants!$H74*EF!$H217*MMVolatEF*NtoN2O*kgtoGg</f>
        <v>0</v>
      </c>
      <c r="BN168" s="22">
        <f>Constants!$H56*'Activity data'!BN16*Constants!$H74*EF!$H217*MMVolatEF*NtoN2O*kgtoGg</f>
        <v>0</v>
      </c>
      <c r="BO168" s="22">
        <f>Constants!$H56*'Activity data'!BO16*Constants!$H74*EF!$H217*MMVolatEF*NtoN2O*kgtoGg</f>
        <v>0</v>
      </c>
      <c r="BP168" s="22">
        <f>Constants!$H56*'Activity data'!BP16*Constants!$H74*EF!$H217*MMVolatEF*NtoN2O*kgtoGg</f>
        <v>0</v>
      </c>
    </row>
    <row r="169" spans="1:68" x14ac:dyDescent="0.25">
      <c r="A169" t="str">
        <f t="shared" si="58"/>
        <v>3C Aggregated and non-CO2 emissions on land</v>
      </c>
      <c r="B169" t="str">
        <f t="shared" si="62"/>
        <v>3C6 Indirect N2O from manure management (N2O)</v>
      </c>
      <c r="C169" t="str">
        <f t="shared" si="63"/>
        <v>Volatilisation</v>
      </c>
      <c r="D169" t="str">
        <f>'Activity data'!D78</f>
        <v xml:space="preserve"> - Commercial swine</v>
      </c>
      <c r="E169" t="str">
        <f t="shared" si="61"/>
        <v>Volatilisation - Commercial swine</v>
      </c>
      <c r="F169" t="str">
        <f t="shared" si="47"/>
        <v>N2O</v>
      </c>
      <c r="G169" t="str">
        <f t="shared" si="48"/>
        <v>Gg N2O</v>
      </c>
      <c r="H169" s="22">
        <f>Constants!$H57*'Activity data'!H17*Constants!$H75*EF!$H218*MMVolatEF*NtoN2O*kgtoGg</f>
        <v>0.12033024471222856</v>
      </c>
      <c r="I169" s="22">
        <f>Constants!$H57*'Activity data'!I17*Constants!$H75*EF!$H218*MMVolatEF*NtoN2O*kgtoGg</f>
        <v>0.13146316105371428</v>
      </c>
      <c r="J169" s="22">
        <f>Constants!$H57*'Activity data'!J17*Constants!$H75*EF!$H218*MMVolatEF*NtoN2O*kgtoGg</f>
        <v>0.13059463566537144</v>
      </c>
      <c r="K169" s="22">
        <f>Constants!$H57*'Activity data'!K17*Constants!$H75*EF!$H218*MMVolatEF*NtoN2O*kgtoGg</f>
        <v>0.13051567881188572</v>
      </c>
      <c r="L169" s="22">
        <f>Constants!$H57*'Activity data'!L17*Constants!$H75*EF!$H218*MMVolatEF*NtoN2O*kgtoGg</f>
        <v>0.12396225997257142</v>
      </c>
      <c r="M169" s="22">
        <f>Constants!$H57*'Activity data'!M17*Constants!$H75*EF!$H218*MMVolatEF*NtoN2O*kgtoGg</f>
        <v>0.12514661277485714</v>
      </c>
      <c r="N169" s="22">
        <f>Constants!$H57*'Activity data'!N17*Constants!$H75*EF!$H218*MMVolatEF*NtoN2O*kgtoGg</f>
        <v>0.13477934890011425</v>
      </c>
      <c r="O169" s="22">
        <f>Constants!$H57*'Activity data'!O17*Constants!$H75*EF!$H218*MMVolatEF*NtoN2O*kgtoGg</f>
        <v>0.1341476940722286</v>
      </c>
      <c r="P169" s="22">
        <f>Constants!$H57*'Activity data'!P17*Constants!$H75*EF!$H218*MMVolatEF*NtoN2O*kgtoGg</f>
        <v>0.13706909765120001</v>
      </c>
      <c r="Q169" s="22">
        <f>Constants!$H57*'Activity data'!Q17*Constants!$H75*EF!$H218*MMVolatEF*NtoN2O*kgtoGg</f>
        <v>0.14054319920457142</v>
      </c>
      <c r="R169" s="22">
        <f>Constants!$H57*'Activity data'!R17*Constants!$H75*EF!$H218*MMVolatEF*NtoN2O*kgtoGg</f>
        <v>0.13004193769097142</v>
      </c>
      <c r="S169" s="22">
        <f>Constants!$H57*'Activity data'!S17*Constants!$H75*EF!$H218*MMVolatEF*NtoN2O*kgtoGg</f>
        <v>0.13248960014902858</v>
      </c>
      <c r="T169" s="22">
        <f>Constants!$H57*'Activity data'!T17*Constants!$H75*EF!$H218*MMVolatEF*NtoN2O*kgtoGg</f>
        <v>0.13501621946057141</v>
      </c>
      <c r="U169" s="22">
        <f>Constants!$H57*'Activity data'!U17*Constants!$H75*EF!$H218*MMVolatEF*NtoN2O*kgtoGg</f>
        <v>0.13130524734674287</v>
      </c>
      <c r="V169" s="22">
        <f>Constants!$H57*'Activity data'!V17*Constants!$H75*EF!$H218*MMVolatEF*NtoN2O*kgtoGg</f>
        <v>0.13130524734674287</v>
      </c>
      <c r="W169" s="22">
        <f>Constants!$H57*'Activity data'!W17*Constants!$H75*EF!$H218*MMVolatEF*NtoN2O*kgtoGg</f>
        <v>0.13035776510491429</v>
      </c>
      <c r="X169" s="22">
        <f>Constants!$H57*'Activity data'!X17*Constants!$H75*EF!$H218*MMVolatEF*NtoN2O*kgtoGg</f>
        <v>0.12806801635382858</v>
      </c>
      <c r="Y169" s="22">
        <f>Constants!$H57*'Activity data'!Y17*Constants!$H75*EF!$H218*MMVolatEF*NtoN2O*kgtoGg</f>
        <v>0.13035776510491429</v>
      </c>
      <c r="Z169" s="22">
        <f>Constants!$H57*'Activity data'!Z17*Constants!$H75*EF!$H218*MMVolatEF*NtoN2O*kgtoGg</f>
        <v>0.12751531837942856</v>
      </c>
      <c r="AA169" s="22">
        <f>Constants!$H57*'Activity data'!AA17*Constants!$H75*EF!$H218*MMVolatEF*NtoN2O*kgtoGg</f>
        <v>0.12735740467245713</v>
      </c>
      <c r="AB169" s="22">
        <f>Constants!$H57*'Activity data'!AB17*Constants!$H75*EF!$H218*MMVolatEF*NtoN2O*kgtoGg</f>
        <v>0.1258572244562286</v>
      </c>
      <c r="AC169" s="22">
        <f>Constants!$H57*'Activity data'!AC17*Constants!$H75*EF!$H218*MMVolatEF*NtoN2O*kgtoGg</f>
        <v>0.12506765592137145</v>
      </c>
      <c r="AD169" s="22">
        <f>Constants!$H57*'Activity data'!AD17*Constants!$H75*EF!$H218*MMVolatEF*NtoN2O*kgtoGg</f>
        <v>0.13140508797815695</v>
      </c>
      <c r="AE169" s="22">
        <f>Constants!$H57*'Activity data'!AE17*Constants!$H75*EF!$H218*MMVolatEF*NtoN2O*kgtoGg</f>
        <v>0.13118353133318789</v>
      </c>
      <c r="AF169" s="22">
        <f>Constants!$H57*'Activity data'!AF17*Constants!$H75*EF!$H218*MMVolatEF*NtoN2O*kgtoGg</f>
        <v>0.1300522608775066</v>
      </c>
      <c r="AG169" s="22">
        <f>Constants!$H57*'Activity data'!AG17*Constants!$H75*EF!$H218*MMVolatEF*NtoN2O*kgtoGg</f>
        <v>0.12800856399689398</v>
      </c>
      <c r="AH169" s="22">
        <f>Constants!$H57*'Activity data'!AH17*Constants!$H75*EF!$H218*MMVolatEF*NtoN2O*kgtoGg</f>
        <v>0.12528788694054219</v>
      </c>
      <c r="AI169" s="22">
        <f>Constants!$H57*'Activity data'!AI17*Constants!$H75*EF!$H218*MMVolatEF*NtoN2O*kgtoGg</f>
        <v>0.12332445053155665</v>
      </c>
      <c r="AJ169" s="22">
        <f>Constants!$H57*'Activity data'!AJ17*Constants!$H75*EF!$H218*MMVolatEF*NtoN2O*kgtoGg</f>
        <v>0.12119214193212451</v>
      </c>
      <c r="AK169" s="22">
        <f>Constants!$H57*'Activity data'!AK17*Constants!$H75*EF!$H218*MMVolatEF*NtoN2O*kgtoGg</f>
        <v>0.11891074084264015</v>
      </c>
      <c r="AL169" s="22">
        <f>Constants!$H57*'Activity data'!AL17*Constants!$H75*EF!$H218*MMVolatEF*NtoN2O*kgtoGg</f>
        <v>0.10400883437589964</v>
      </c>
      <c r="AM169" s="22">
        <f>Constants!$H57*'Activity data'!AM17*Constants!$H75*EF!$H218*MMVolatEF*NtoN2O*kgtoGg</f>
        <v>0.10425646136071208</v>
      </c>
      <c r="AN169" s="22">
        <f>Constants!$H57*'Activity data'!AN17*Constants!$H75*EF!$H218*MMVolatEF*NtoN2O*kgtoGg</f>
        <v>0.1043538508206534</v>
      </c>
      <c r="AO169" s="22">
        <f>Constants!$H57*'Activity data'!AO17*Constants!$H75*EF!$H218*MMVolatEF*NtoN2O*kgtoGg</f>
        <v>0.10445634714247314</v>
      </c>
      <c r="AP169" s="22">
        <f>Constants!$H57*'Activity data'!AP17*Constants!$H75*EF!$H218*MMVolatEF*NtoN2O*kgtoGg</f>
        <v>0.10443433315061393</v>
      </c>
      <c r="AQ169" s="22">
        <f>Constants!$H57*'Activity data'!AQ17*Constants!$H75*EF!$H218*MMVolatEF*NtoN2O*kgtoGg</f>
        <v>0.1045086987454643</v>
      </c>
      <c r="AR169" s="22">
        <f>Constants!$H57*'Activity data'!AR17*Constants!$H75*EF!$H218*MMVolatEF*NtoN2O*kgtoGg</f>
        <v>0.10515109794306646</v>
      </c>
      <c r="AS169" s="22">
        <f>Constants!$H57*'Activity data'!AS17*Constants!$H75*EF!$H218*MMVolatEF*NtoN2O*kgtoGg</f>
        <v>0.10571415327003802</v>
      </c>
      <c r="AT169" s="22">
        <f>Constants!$H57*'Activity data'!AT17*Constants!$H75*EF!$H218*MMVolatEF*NtoN2O*kgtoGg</f>
        <v>0.10638237811061711</v>
      </c>
      <c r="AU169" s="22">
        <f>Constants!$H57*'Activity data'!AU17*Constants!$H75*EF!$H218*MMVolatEF*NtoN2O*kgtoGg</f>
        <v>0.10710574803074077</v>
      </c>
      <c r="AV169" s="22">
        <f>Constants!$H57*'Activity data'!AV17*Constants!$H75*EF!$H218*MMVolatEF*NtoN2O*kgtoGg</f>
        <v>0.10788947278049796</v>
      </c>
      <c r="AW169" s="22">
        <f>Constants!$H57*'Activity data'!AW17*Constants!$H75*EF!$H218*MMVolatEF*NtoN2O*kgtoGg</f>
        <v>0.10933111114022606</v>
      </c>
      <c r="AX169" s="22">
        <f>Constants!$H57*'Activity data'!AX17*Constants!$H75*EF!$H218*MMVolatEF*NtoN2O*kgtoGg</f>
        <v>0.11050970086393741</v>
      </c>
      <c r="AY169" s="22">
        <f>Constants!$H57*'Activity data'!AY17*Constants!$H75*EF!$H218*MMVolatEF*NtoN2O*kgtoGg</f>
        <v>0.11201627237805638</v>
      </c>
      <c r="AZ169" s="22">
        <f>Constants!$H57*'Activity data'!AZ17*Constants!$H75*EF!$H218*MMVolatEF*NtoN2O*kgtoGg</f>
        <v>0.11370940108802205</v>
      </c>
      <c r="BA169" s="22">
        <f>Constants!$H57*'Activity data'!BA17*Constants!$H75*EF!$H218*MMVolatEF*NtoN2O*kgtoGg</f>
        <v>0.11559394331404076</v>
      </c>
      <c r="BB169" s="22">
        <f>Constants!$H57*'Activity data'!BB17*Constants!$H75*EF!$H218*MMVolatEF*NtoN2O*kgtoGg</f>
        <v>0.11755377063622643</v>
      </c>
      <c r="BC169" s="22">
        <f>Constants!$H57*'Activity data'!BC17*Constants!$H75*EF!$H218*MMVolatEF*NtoN2O*kgtoGg</f>
        <v>0.11959632095038565</v>
      </c>
      <c r="BD169" s="22">
        <f>Constants!$H57*'Activity data'!BD17*Constants!$H75*EF!$H218*MMVolatEF*NtoN2O*kgtoGg</f>
        <v>0.12159895882014689</v>
      </c>
      <c r="BE169" s="22">
        <f>Constants!$H57*'Activity data'!BE17*Constants!$H75*EF!$H218*MMVolatEF*NtoN2O*kgtoGg</f>
        <v>0.12367835524811198</v>
      </c>
      <c r="BF169" s="22">
        <f>Constants!$H57*'Activity data'!BF17*Constants!$H75*EF!$H218*MMVolatEF*NtoN2O*kgtoGg</f>
        <v>0.12592628274262871</v>
      </c>
      <c r="BG169" s="22">
        <f>Constants!$H57*'Activity data'!BG17*Constants!$H75*EF!$H218*MMVolatEF*NtoN2O*kgtoGg</f>
        <v>0.12829292403741749</v>
      </c>
      <c r="BH169" s="22">
        <f>Constants!$H57*'Activity data'!BH17*Constants!$H75*EF!$H218*MMVolatEF*NtoN2O*kgtoGg</f>
        <v>0.13074434710365748</v>
      </c>
      <c r="BI169" s="22">
        <f>Constants!$H57*'Activity data'!BI17*Constants!$H75*EF!$H218*MMVolatEF*NtoN2O*kgtoGg</f>
        <v>0.1332597055369735</v>
      </c>
      <c r="BJ169" s="22">
        <f>Constants!$H57*'Activity data'!BJ17*Constants!$H75*EF!$H218*MMVolatEF*NtoN2O*kgtoGg</f>
        <v>0.13585973209443214</v>
      </c>
      <c r="BK169" s="22">
        <f>Constants!$H57*'Activity data'!BK17*Constants!$H75*EF!$H218*MMVolatEF*NtoN2O*kgtoGg</f>
        <v>0.13864602038122503</v>
      </c>
      <c r="BL169" s="22">
        <f>Constants!$H57*'Activity data'!BL17*Constants!$H75*EF!$H218*MMVolatEF*NtoN2O*kgtoGg</f>
        <v>0.14159676492546139</v>
      </c>
      <c r="BM169" s="22">
        <f>Constants!$H57*'Activity data'!BM17*Constants!$H75*EF!$H218*MMVolatEF*NtoN2O*kgtoGg</f>
        <v>0.14466323211860826</v>
      </c>
      <c r="BN169" s="22">
        <f>Constants!$H57*'Activity data'!BN17*Constants!$H75*EF!$H218*MMVolatEF*NtoN2O*kgtoGg</f>
        <v>0.1476408355464226</v>
      </c>
      <c r="BO169" s="22">
        <f>Constants!$H57*'Activity data'!BO17*Constants!$H75*EF!$H218*MMVolatEF*NtoN2O*kgtoGg</f>
        <v>0.15074575370611043</v>
      </c>
      <c r="BP169" s="22">
        <f>Constants!$H57*'Activity data'!BP17*Constants!$H75*EF!$H218*MMVolatEF*NtoN2O*kgtoGg</f>
        <v>0.15398762756168016</v>
      </c>
    </row>
    <row r="170" spans="1:68" x14ac:dyDescent="0.25">
      <c r="A170" t="str">
        <f t="shared" si="58"/>
        <v>3C Aggregated and non-CO2 emissions on land</v>
      </c>
      <c r="B170" t="str">
        <f t="shared" si="62"/>
        <v>3C6 Indirect N2O from manure management (N2O)</v>
      </c>
      <c r="C170" t="str">
        <f t="shared" si="63"/>
        <v>Volatilisation</v>
      </c>
      <c r="D170" t="str">
        <f>'Activity data'!D79</f>
        <v xml:space="preserve"> - Subsistence swine</v>
      </c>
      <c r="E170" t="str">
        <f t="shared" si="61"/>
        <v>Volatilisation - Subsistence swine</v>
      </c>
      <c r="F170" t="str">
        <f t="shared" si="47"/>
        <v>N2O</v>
      </c>
      <c r="G170" t="str">
        <f t="shared" si="48"/>
        <v>Gg N2O</v>
      </c>
      <c r="H170" s="22">
        <f>Constants!$H58*'Activity data'!H18*Constants!$H76*EF!$H219*MMVolatEF*NtoN2O*kgtoGg</f>
        <v>1.1213700344412847E-2</v>
      </c>
      <c r="I170" s="22">
        <f>Constants!$H58*'Activity data'!I18*Constants!$H76*EF!$H219*MMVolatEF*NtoN2O*kgtoGg</f>
        <v>1.2251188368403802E-2</v>
      </c>
      <c r="J170" s="22">
        <f>Constants!$H58*'Activity data'!J18*Constants!$H76*EF!$H219*MMVolatEF*NtoN2O*kgtoGg</f>
        <v>1.2170249586390321E-2</v>
      </c>
      <c r="K170" s="22">
        <f>Constants!$H58*'Activity data'!K18*Constants!$H76*EF!$H219*MMVolatEF*NtoN2O*kgtoGg</f>
        <v>1.2162891515298188E-2</v>
      </c>
      <c r="L170" s="22">
        <f>Constants!$H58*'Activity data'!L18*Constants!$H76*EF!$H219*MMVolatEF*NtoN2O*kgtoGg</f>
        <v>1.1552171614651031E-2</v>
      </c>
      <c r="M170" s="22">
        <f>Constants!$H58*'Activity data'!M18*Constants!$H76*EF!$H219*MMVolatEF*NtoN2O*kgtoGg</f>
        <v>1.1662542681033047E-2</v>
      </c>
      <c r="N170" s="22">
        <f>Constants!$H58*'Activity data'!N18*Constants!$H76*EF!$H219*MMVolatEF*NtoN2O*kgtoGg</f>
        <v>1.2560227354273448E-2</v>
      </c>
      <c r="O170" s="22">
        <f>Constants!$H58*'Activity data'!O18*Constants!$H76*EF!$H219*MMVolatEF*NtoN2O*kgtoGg</f>
        <v>1.2501362785536372E-2</v>
      </c>
      <c r="P170" s="22">
        <f>Constants!$H58*'Activity data'!P18*Constants!$H76*EF!$H219*MMVolatEF*NtoN2O*kgtoGg</f>
        <v>1.2773611415945345E-2</v>
      </c>
      <c r="Q170" s="22">
        <f>Constants!$H58*'Activity data'!Q18*Constants!$H76*EF!$H219*MMVolatEF*NtoN2O*kgtoGg</f>
        <v>1.3097366543999258E-2</v>
      </c>
      <c r="R170" s="22">
        <f>Constants!$H58*'Activity data'!R18*Constants!$H76*EF!$H219*MMVolatEF*NtoN2O*kgtoGg</f>
        <v>1.2118743088745379E-2</v>
      </c>
      <c r="S170" s="22">
        <f>Constants!$H58*'Activity data'!S18*Constants!$H76*EF!$H219*MMVolatEF*NtoN2O*kgtoGg</f>
        <v>1.2346843292601547E-2</v>
      </c>
      <c r="T170" s="22">
        <f>Constants!$H58*'Activity data'!T18*Constants!$H76*EF!$H219*MMVolatEF*NtoN2O*kgtoGg</f>
        <v>1.2582301567549848E-2</v>
      </c>
      <c r="U170" s="22">
        <f>Constants!$H58*'Activity data'!U18*Constants!$H76*EF!$H219*MMVolatEF*NtoN2O*kgtoGg</f>
        <v>1.2236472226219531E-2</v>
      </c>
      <c r="V170" s="22">
        <f>Constants!$H58*'Activity data'!V18*Constants!$H76*EF!$H219*MMVolatEF*NtoN2O*kgtoGg</f>
        <v>1.2236472226219531E-2</v>
      </c>
      <c r="W170" s="22">
        <f>Constants!$H58*'Activity data'!W18*Constants!$H76*EF!$H219*MMVolatEF*NtoN2O*kgtoGg</f>
        <v>1.2148175373113919E-2</v>
      </c>
      <c r="X170" s="22">
        <f>Constants!$H58*'Activity data'!X18*Constants!$H76*EF!$H219*MMVolatEF*NtoN2O*kgtoGg</f>
        <v>1.1934791311442018E-2</v>
      </c>
      <c r="Y170" s="22">
        <f>Constants!$H58*'Activity data'!Y18*Constants!$H76*EF!$H219*MMVolatEF*NtoN2O*kgtoGg</f>
        <v>1.2148175373113919E-2</v>
      </c>
      <c r="Z170" s="22">
        <f>Constants!$H58*'Activity data'!Z18*Constants!$H76*EF!$H219*MMVolatEF*NtoN2O*kgtoGg</f>
        <v>1.1883284813797081E-2</v>
      </c>
      <c r="AA170" s="22">
        <f>Constants!$H58*'Activity data'!AA18*Constants!$H76*EF!$H219*MMVolatEF*NtoN2O*kgtoGg</f>
        <v>1.186856867161281E-2</v>
      </c>
      <c r="AB170" s="22">
        <f>Constants!$H58*'Activity data'!AB18*Constants!$H76*EF!$H219*MMVolatEF*NtoN2O*kgtoGg</f>
        <v>1.1728765320862257E-2</v>
      </c>
      <c r="AC170" s="22">
        <f>Constants!$H58*'Activity data'!AC18*Constants!$H76*EF!$H219*MMVolatEF*NtoN2O*kgtoGg</f>
        <v>1.1655184609940911E-2</v>
      </c>
      <c r="AD170" s="22">
        <f>Constants!$H58*'Activity data'!AD18*Constants!$H76*EF!$H219*MMVolatEF*NtoN2O*kgtoGg</f>
        <v>1.2787775032394158E-2</v>
      </c>
      <c r="AE170" s="22">
        <f>Constants!$H58*'Activity data'!AE18*Constants!$H76*EF!$H219*MMVolatEF*NtoN2O*kgtoGg</f>
        <v>1.2766214097605491E-2</v>
      </c>
      <c r="AF170" s="22">
        <f>Constants!$H58*'Activity data'!AF18*Constants!$H76*EF!$H219*MMVolatEF*NtoN2O*kgtoGg</f>
        <v>1.2656123747904183E-2</v>
      </c>
      <c r="AG170" s="22">
        <f>Constants!$H58*'Activity data'!AG18*Constants!$H76*EF!$H219*MMVolatEF*NtoN2O*kgtoGg</f>
        <v>1.2457240003402419E-2</v>
      </c>
      <c r="AH170" s="22">
        <f>Constants!$H58*'Activity data'!AH18*Constants!$H76*EF!$H219*MMVolatEF*NtoN2O*kgtoGg</f>
        <v>1.2192475475120175E-2</v>
      </c>
      <c r="AI170" s="22">
        <f>Constants!$H58*'Activity data'!AI18*Constants!$H76*EF!$H219*MMVolatEF*NtoN2O*kgtoGg</f>
        <v>1.2001402332711165E-2</v>
      </c>
      <c r="AJ170" s="22">
        <f>Constants!$H58*'Activity data'!AJ18*Constants!$H76*EF!$H219*MMVolatEF*NtoN2O*kgtoGg</f>
        <v>1.1793895278846476E-2</v>
      </c>
      <c r="AK170" s="22">
        <f>Constants!$H58*'Activity data'!AK18*Constants!$H76*EF!$H219*MMVolatEF*NtoN2O*kgtoGg</f>
        <v>1.1571879188450991E-2</v>
      </c>
      <c r="AL170" s="22">
        <f>Constants!$H58*'Activity data'!AL18*Constants!$H76*EF!$H219*MMVolatEF*NtoN2O*kgtoGg</f>
        <v>1.0121690079471179E-2</v>
      </c>
      <c r="AM170" s="22">
        <f>Constants!$H58*'Activity data'!AM18*Constants!$H76*EF!$H219*MMVolatEF*NtoN2O*kgtoGg</f>
        <v>1.0145788067018343E-2</v>
      </c>
      <c r="AN170" s="22">
        <f>Constants!$H58*'Activity data'!AN18*Constants!$H76*EF!$H219*MMVolatEF*NtoN2O*kgtoGg</f>
        <v>1.0155265588196693E-2</v>
      </c>
      <c r="AO170" s="22">
        <f>Constants!$H58*'Activity data'!AO18*Constants!$H76*EF!$H219*MMVolatEF*NtoN2O*kgtoGg</f>
        <v>1.0165240087093545E-2</v>
      </c>
      <c r="AP170" s="22">
        <f>Constants!$H58*'Activity data'!AP18*Constants!$H76*EF!$H219*MMVolatEF*NtoN2O*kgtoGg</f>
        <v>1.0163097780583259E-2</v>
      </c>
      <c r="AQ170" s="22">
        <f>Constants!$H58*'Activity data'!AQ18*Constants!$H76*EF!$H219*MMVolatEF*NtoN2O*kgtoGg</f>
        <v>1.0170334718754595E-2</v>
      </c>
      <c r="AR170" s="22">
        <f>Constants!$H58*'Activity data'!AR18*Constants!$H76*EF!$H219*MMVolatEF*NtoN2O*kgtoGg</f>
        <v>1.0232850231253561E-2</v>
      </c>
      <c r="AS170" s="22">
        <f>Constants!$H58*'Activity data'!AS18*Constants!$H76*EF!$H219*MMVolatEF*NtoN2O*kgtoGg</f>
        <v>1.0287644341305835E-2</v>
      </c>
      <c r="AT170" s="22">
        <f>Constants!$H58*'Activity data'!AT18*Constants!$H76*EF!$H219*MMVolatEF*NtoN2O*kgtoGg</f>
        <v>1.0352673093722203E-2</v>
      </c>
      <c r="AU170" s="22">
        <f>Constants!$H58*'Activity data'!AU18*Constants!$H76*EF!$H219*MMVolatEF*NtoN2O*kgtoGg</f>
        <v>1.042306832686021E-2</v>
      </c>
      <c r="AV170" s="22">
        <f>Constants!$H58*'Activity data'!AV18*Constants!$H76*EF!$H219*MMVolatEF*NtoN2O*kgtoGg</f>
        <v>1.049933703107416E-2</v>
      </c>
      <c r="AW170" s="22">
        <f>Constants!$H58*'Activity data'!AW18*Constants!$H76*EF!$H219*MMVolatEF*NtoN2O*kgtoGg</f>
        <v>1.0639631043322276E-2</v>
      </c>
      <c r="AX170" s="22">
        <f>Constants!$H58*'Activity data'!AX18*Constants!$H76*EF!$H219*MMVolatEF*NtoN2O*kgtoGg</f>
        <v>1.0754326299603507E-2</v>
      </c>
      <c r="AY170" s="22">
        <f>Constants!$H58*'Activity data'!AY18*Constants!$H76*EF!$H219*MMVolatEF*NtoN2O*kgtoGg</f>
        <v>1.0900939325698578E-2</v>
      </c>
      <c r="AZ170" s="22">
        <f>Constants!$H58*'Activity data'!AZ18*Constants!$H76*EF!$H219*MMVolatEF*NtoN2O*kgtoGg</f>
        <v>1.1065707291513783E-2</v>
      </c>
      <c r="BA170" s="22">
        <f>Constants!$H58*'Activity data'!BA18*Constants!$H76*EF!$H219*MMVolatEF*NtoN2O*kgtoGg</f>
        <v>1.1249102793135306E-2</v>
      </c>
      <c r="BB170" s="22">
        <f>Constants!$H58*'Activity data'!BB18*Constants!$H76*EF!$H219*MMVolatEF*NtoN2O*kgtoGg</f>
        <v>1.1439824714820836E-2</v>
      </c>
      <c r="BC170" s="22">
        <f>Constants!$H58*'Activity data'!BC18*Constants!$H76*EF!$H219*MMVolatEF*NtoN2O*kgtoGg</f>
        <v>1.1638596880432537E-2</v>
      </c>
      <c r="BD170" s="22">
        <f>Constants!$H58*'Activity data'!BD18*Constants!$H76*EF!$H219*MMVolatEF*NtoN2O*kgtoGg</f>
        <v>1.1833484939516796E-2</v>
      </c>
      <c r="BE170" s="22">
        <f>Constants!$H58*'Activity data'!BE18*Constants!$H76*EF!$H219*MMVolatEF*NtoN2O*kgtoGg</f>
        <v>1.2035842809619982E-2</v>
      </c>
      <c r="BF170" s="22">
        <f>Constants!$H58*'Activity data'!BF18*Constants!$H76*EF!$H219*MMVolatEF*NtoN2O*kgtoGg</f>
        <v>1.2254601394476242E-2</v>
      </c>
      <c r="BG170" s="22">
        <f>Constants!$H58*'Activity data'!BG18*Constants!$H76*EF!$H219*MMVolatEF*NtoN2O*kgtoGg</f>
        <v>1.2484912693116088E-2</v>
      </c>
      <c r="BH170" s="22">
        <f>Constants!$H58*'Activity data'!BH18*Constants!$H76*EF!$H219*MMVolatEF*NtoN2O*kgtoGg</f>
        <v>1.2723474587199746E-2</v>
      </c>
      <c r="BI170" s="22">
        <f>Constants!$H58*'Activity data'!BI18*Constants!$H76*EF!$H219*MMVolatEF*NtoN2O*kgtoGg</f>
        <v>1.296825839478281E-2</v>
      </c>
      <c r="BJ170" s="22">
        <f>Constants!$H58*'Activity data'!BJ18*Constants!$H76*EF!$H219*MMVolatEF*NtoN2O*kgtoGg</f>
        <v>1.3221281738144961E-2</v>
      </c>
      <c r="BK170" s="22">
        <f>Constants!$H58*'Activity data'!BK18*Constants!$H76*EF!$H219*MMVolatEF*NtoN2O*kgtoGg</f>
        <v>1.3492431267703704E-2</v>
      </c>
      <c r="BL170" s="22">
        <f>Constants!$H58*'Activity data'!BL18*Constants!$H76*EF!$H219*MMVolatEF*NtoN2O*kgtoGg</f>
        <v>1.3779584969210543E-2</v>
      </c>
      <c r="BM170" s="22">
        <f>Constants!$H58*'Activity data'!BM18*Constants!$H76*EF!$H219*MMVolatEF*NtoN2O*kgtoGg</f>
        <v>1.4078000298582704E-2</v>
      </c>
      <c r="BN170" s="22">
        <f>Constants!$H58*'Activity data'!BN18*Constants!$H76*EF!$H219*MMVolatEF*NtoN2O*kgtoGg</f>
        <v>1.4367767790515015E-2</v>
      </c>
      <c r="BO170" s="22">
        <f>Constants!$H58*'Activity data'!BO18*Constants!$H76*EF!$H219*MMVolatEF*NtoN2O*kgtoGg</f>
        <v>1.4669925001708261E-2</v>
      </c>
      <c r="BP170" s="22">
        <f>Constants!$H58*'Activity data'!BP18*Constants!$H76*EF!$H219*MMVolatEF*NtoN2O*kgtoGg</f>
        <v>1.498541014909705E-2</v>
      </c>
    </row>
    <row r="171" spans="1:68" x14ac:dyDescent="0.25">
      <c r="A171" t="str">
        <f t="shared" si="58"/>
        <v>3C Aggregated and non-CO2 emissions on land</v>
      </c>
      <c r="B171" t="str">
        <f t="shared" si="62"/>
        <v>3C6 Indirect N2O from manure management (N2O)</v>
      </c>
      <c r="C171" t="str">
        <f t="shared" si="63"/>
        <v>Volatilisation</v>
      </c>
      <c r="D171" t="str">
        <f>'Activity data'!D80</f>
        <v xml:space="preserve"> - Commercial layers</v>
      </c>
      <c r="E171" t="str">
        <f t="shared" si="61"/>
        <v>Volatilisation - Commercial layers</v>
      </c>
      <c r="F171" t="str">
        <f t="shared" si="47"/>
        <v>N2O</v>
      </c>
      <c r="G171" t="str">
        <f t="shared" si="48"/>
        <v>Gg N2O</v>
      </c>
      <c r="H171" s="22">
        <f>Constants!$H59*'Activity data'!H19*Constants!$H77*EF!$H220*MMVolatEF*NtoN2O*kgtoGg</f>
        <v>3.9901922234143378E-2</v>
      </c>
      <c r="I171" s="22">
        <f>Constants!$H59*'Activity data'!I19*Constants!$H77*EF!$H220*MMVolatEF*NtoN2O*kgtoGg</f>
        <v>3.8764119662049575E-2</v>
      </c>
      <c r="J171" s="22">
        <f>Constants!$H59*'Activity data'!J19*Constants!$H77*EF!$H220*MMVolatEF*NtoN2O*kgtoGg</f>
        <v>3.6765071039765375E-2</v>
      </c>
      <c r="K171" s="22">
        <f>Constants!$H59*'Activity data'!K19*Constants!$H77*EF!$H220*MMVolatEF*NtoN2O*kgtoGg</f>
        <v>3.6187005010116235E-2</v>
      </c>
      <c r="L171" s="22">
        <f>Constants!$H59*'Activity data'!L19*Constants!$H77*EF!$H220*MMVolatEF*NtoN2O*kgtoGg</f>
        <v>3.4613000583397703E-2</v>
      </c>
      <c r="M171" s="22">
        <f>Constants!$H59*'Activity data'!M19*Constants!$H77*EF!$H220*MMVolatEF*NtoN2O*kgtoGg</f>
        <v>3.7767091699964048E-2</v>
      </c>
      <c r="N171" s="22">
        <f>Constants!$H59*'Activity data'!N19*Constants!$H77*EF!$H220*MMVolatEF*NtoN2O*kgtoGg</f>
        <v>3.9893574992700236E-2</v>
      </c>
      <c r="O171" s="22">
        <f>Constants!$H59*'Activity data'!O19*Constants!$H77*EF!$H220*MMVolatEF*NtoN2O*kgtoGg</f>
        <v>4.0024759793687768E-2</v>
      </c>
      <c r="P171" s="22">
        <f>Constants!$H59*'Activity data'!P19*Constants!$H77*EF!$H220*MMVolatEF*NtoN2O*kgtoGg</f>
        <v>4.5064502181051763E-2</v>
      </c>
      <c r="Q171" s="22">
        <f>Constants!$H59*'Activity data'!Q19*Constants!$H77*EF!$H220*MMVolatEF*NtoN2O*kgtoGg</f>
        <v>4.8313668520703602E-2</v>
      </c>
      <c r="R171" s="22">
        <f>Constants!$H59*'Activity data'!R19*Constants!$H77*EF!$H220*MMVolatEF*NtoN2O*kgtoGg</f>
        <v>4.7289979406797474E-2</v>
      </c>
      <c r="S171" s="22">
        <f>Constants!$H59*'Activity data'!S19*Constants!$H77*EF!$H220*MMVolatEF*NtoN2O*kgtoGg</f>
        <v>4.8551507364098793E-2</v>
      </c>
      <c r="T171" s="22">
        <f>Constants!$H59*'Activity data'!T19*Constants!$H77*EF!$H220*MMVolatEF*NtoN2O*kgtoGg</f>
        <v>4.8170447709819791E-2</v>
      </c>
      <c r="U171" s="22">
        <f>Constants!$H59*'Activity data'!U19*Constants!$H77*EF!$H220*MMVolatEF*NtoN2O*kgtoGg</f>
        <v>4.6247362930646907E-2</v>
      </c>
      <c r="V171" s="22">
        <f>Constants!$H59*'Activity data'!V19*Constants!$H77*EF!$H220*MMVolatEF*NtoN2O*kgtoGg</f>
        <v>4.7924340253760342E-2</v>
      </c>
      <c r="W171" s="22">
        <f>Constants!$H59*'Activity data'!W19*Constants!$H77*EF!$H220*MMVolatEF*NtoN2O*kgtoGg</f>
        <v>5.0814203111068781E-2</v>
      </c>
      <c r="X171" s="22">
        <f>Constants!$H59*'Activity data'!X19*Constants!$H77*EF!$H220*MMVolatEF*NtoN2O*kgtoGg</f>
        <v>5.6079445071930599E-2</v>
      </c>
      <c r="Y171" s="22">
        <f>Constants!$H59*'Activity data'!Y19*Constants!$H77*EF!$H220*MMVolatEF*NtoN2O*kgtoGg</f>
        <v>6.2061568790031385E-2</v>
      </c>
      <c r="Z171" s="22">
        <f>Constants!$H59*'Activity data'!Z19*Constants!$H77*EF!$H220*MMVolatEF*NtoN2O*kgtoGg</f>
        <v>6.2878912050452387E-2</v>
      </c>
      <c r="AA171" s="22">
        <f>Constants!$H59*'Activity data'!AA19*Constants!$H77*EF!$H220*MMVolatEF*NtoN2O*kgtoGg</f>
        <v>6.0560791025763831E-2</v>
      </c>
      <c r="AB171" s="22">
        <f>Constants!$H59*'Activity data'!AB19*Constants!$H77*EF!$H220*MMVolatEF*NtoN2O*kgtoGg</f>
        <v>6.291984308956225E-2</v>
      </c>
      <c r="AC171" s="22">
        <f>Constants!$H59*'Activity data'!AC19*Constants!$H77*EF!$H220*MMVolatEF*NtoN2O*kgtoGg</f>
        <v>6.5824054338964127E-2</v>
      </c>
      <c r="AD171" s="22">
        <f>Constants!$H59*'Activity data'!AD19*Constants!$H77*EF!$H220*MMVolatEF*NtoN2O*kgtoGg</f>
        <v>6.4683865678836605E-2</v>
      </c>
      <c r="AE171" s="22">
        <f>Constants!$H59*'Activity data'!AE19*Constants!$H77*EF!$H220*MMVolatEF*NtoN2O*kgtoGg</f>
        <v>6.6137736332363958E-2</v>
      </c>
      <c r="AF171" s="22">
        <f>Constants!$H59*'Activity data'!AF19*Constants!$H77*EF!$H220*MMVolatEF*NtoN2O*kgtoGg</f>
        <v>6.7337009382535645E-2</v>
      </c>
      <c r="AG171" s="22">
        <f>Constants!$H59*'Activity data'!AG19*Constants!$H77*EF!$H220*MMVolatEF*NtoN2O*kgtoGg</f>
        <v>6.8262171502871533E-2</v>
      </c>
      <c r="AH171" s="22">
        <f>Constants!$H59*'Activity data'!AH19*Constants!$H77*EF!$H220*MMVolatEF*NtoN2O*kgtoGg</f>
        <v>6.8966449548958475E-2</v>
      </c>
      <c r="AI171" s="22">
        <f>Constants!$H59*'Activity data'!AI19*Constants!$H77*EF!$H220*MMVolatEF*NtoN2O*kgtoGg</f>
        <v>6.988242554045572E-2</v>
      </c>
      <c r="AJ171" s="22">
        <f>Constants!$H59*'Activity data'!AJ19*Constants!$H77*EF!$H220*MMVolatEF*NtoN2O*kgtoGg</f>
        <v>7.0721114476312255E-2</v>
      </c>
      <c r="AK171" s="22">
        <f>Constants!$H59*'Activity data'!AK19*Constants!$H77*EF!$H220*MMVolatEF*NtoN2O*kgtoGg</f>
        <v>7.1488004430477967E-2</v>
      </c>
      <c r="AL171" s="22">
        <f>Constants!$H59*'Activity data'!AL19*Constants!$H77*EF!$H220*MMVolatEF*NtoN2O*kgtoGg</f>
        <v>6.8004356135002192E-2</v>
      </c>
      <c r="AM171" s="22">
        <f>Constants!$H59*'Activity data'!AM19*Constants!$H77*EF!$H220*MMVolatEF*NtoN2O*kgtoGg</f>
        <v>6.9321950774418717E-2</v>
      </c>
      <c r="AN171" s="22">
        <f>Constants!$H59*'Activity data'!AN19*Constants!$H77*EF!$H220*MMVolatEF*NtoN2O*kgtoGg</f>
        <v>7.0598284225403429E-2</v>
      </c>
      <c r="AO171" s="22">
        <f>Constants!$H59*'Activity data'!AO19*Constants!$H77*EF!$H220*MMVolatEF*NtoN2O*kgtoGg</f>
        <v>7.1887440879089257E-2</v>
      </c>
      <c r="AP171" s="22">
        <f>Constants!$H59*'Activity data'!AP19*Constants!$H77*EF!$H220*MMVolatEF*NtoN2O*kgtoGg</f>
        <v>7.314212639703517E-2</v>
      </c>
      <c r="AQ171" s="22">
        <f>Constants!$H59*'Activity data'!AQ19*Constants!$H77*EF!$H220*MMVolatEF*NtoN2O*kgtoGg</f>
        <v>7.4442694971088449E-2</v>
      </c>
      <c r="AR171" s="22">
        <f>Constants!$H59*'Activity data'!AR19*Constants!$H77*EF!$H220*MMVolatEF*NtoN2O*kgtoGg</f>
        <v>7.5908022360670777E-2</v>
      </c>
      <c r="AS171" s="22">
        <f>Constants!$H59*'Activity data'!AS19*Constants!$H77*EF!$H220*MMVolatEF*NtoN2O*kgtoGg</f>
        <v>7.7363514026332569E-2</v>
      </c>
      <c r="AT171" s="22">
        <f>Constants!$H59*'Activity data'!AT19*Constants!$H77*EF!$H220*MMVolatEF*NtoN2O*kgtoGg</f>
        <v>7.888024873324978E-2</v>
      </c>
      <c r="AU171" s="22">
        <f>Constants!$H59*'Activity data'!AU19*Constants!$H77*EF!$H220*MMVolatEF*NtoN2O*kgtoGg</f>
        <v>8.0442379184566162E-2</v>
      </c>
      <c r="AV171" s="22">
        <f>Constants!$H59*'Activity data'!AV19*Constants!$H77*EF!$H220*MMVolatEF*NtoN2O*kgtoGg</f>
        <v>8.2053535322576157E-2</v>
      </c>
      <c r="AW171" s="22">
        <f>Constants!$H59*'Activity data'!AW19*Constants!$H77*EF!$H220*MMVolatEF*NtoN2O*kgtoGg</f>
        <v>8.3916323286178165E-2</v>
      </c>
      <c r="AX171" s="22">
        <f>Constants!$H59*'Activity data'!AX19*Constants!$H77*EF!$H220*MMVolatEF*NtoN2O*kgtoGg</f>
        <v>8.570246259505182E-2</v>
      </c>
      <c r="AY171" s="22">
        <f>Constants!$H59*'Activity data'!AY19*Constants!$H77*EF!$H220*MMVolatEF*NtoN2O*kgtoGg</f>
        <v>8.7665942658502458E-2</v>
      </c>
      <c r="AZ171" s="22">
        <f>Constants!$H59*'Activity data'!AZ19*Constants!$H77*EF!$H220*MMVolatEF*NtoN2O*kgtoGg</f>
        <v>8.9753876605269026E-2</v>
      </c>
      <c r="BA171" s="22">
        <f>Constants!$H59*'Activity data'!BA19*Constants!$H77*EF!$H220*MMVolatEF*NtoN2O*kgtoGg</f>
        <v>9.1973194108007986E-2</v>
      </c>
      <c r="BB171" s="22">
        <f>Constants!$H59*'Activity data'!BB19*Constants!$H77*EF!$H220*MMVolatEF*NtoN2O*kgtoGg</f>
        <v>9.4225581585175175E-2</v>
      </c>
      <c r="BC171" s="22">
        <f>Constants!$H59*'Activity data'!BC19*Constants!$H77*EF!$H220*MMVolatEF*NtoN2O*kgtoGg</f>
        <v>9.6567509194558712E-2</v>
      </c>
      <c r="BD171" s="22">
        <f>Constants!$H59*'Activity data'!BD19*Constants!$H77*EF!$H220*MMVolatEF*NtoN2O*kgtoGg</f>
        <v>9.8944261210963405E-2</v>
      </c>
      <c r="BE171" s="22">
        <f>Constants!$H59*'Activity data'!BE19*Constants!$H77*EF!$H220*MMVolatEF*NtoN2O*kgtoGg</f>
        <v>0.10141254333073171</v>
      </c>
      <c r="BF171" s="22">
        <f>Constants!$H59*'Activity data'!BF19*Constants!$H77*EF!$H220*MMVolatEF*NtoN2O*kgtoGg</f>
        <v>0.10402214079864747</v>
      </c>
      <c r="BG171" s="22">
        <f>Constants!$H59*'Activity data'!BG19*Constants!$H77*EF!$H220*MMVolatEF*NtoN2O*kgtoGg</f>
        <v>0.10670654202359874</v>
      </c>
      <c r="BH171" s="22">
        <f>Constants!$H59*'Activity data'!BH19*Constants!$H77*EF!$H220*MMVolatEF*NtoN2O*kgtoGg</f>
        <v>0.10949967403168119</v>
      </c>
      <c r="BI171" s="22">
        <f>Constants!$H59*'Activity data'!BI19*Constants!$H77*EF!$H220*MMVolatEF*NtoN2O*kgtoGg</f>
        <v>0.1123952666891504</v>
      </c>
      <c r="BJ171" s="22">
        <f>Constants!$H59*'Activity data'!BJ19*Constants!$H77*EF!$H220*MMVolatEF*NtoN2O*kgtoGg</f>
        <v>0.11540770181330533</v>
      </c>
      <c r="BK171" s="22">
        <f>Constants!$H59*'Activity data'!BK19*Constants!$H77*EF!$H220*MMVolatEF*NtoN2O*kgtoGg</f>
        <v>0.11859886518615698</v>
      </c>
      <c r="BL171" s="22">
        <f>Constants!$H59*'Activity data'!BL19*Constants!$H77*EF!$H220*MMVolatEF*NtoN2O*kgtoGg</f>
        <v>0.12191274881554599</v>
      </c>
      <c r="BM171" s="22">
        <f>Constants!$H59*'Activity data'!BM19*Constants!$H77*EF!$H220*MMVolatEF*NtoN2O*kgtoGg</f>
        <v>0.1253797225366968</v>
      </c>
      <c r="BN171" s="22">
        <f>Constants!$H59*'Activity data'!BN19*Constants!$H77*EF!$H220*MMVolatEF*NtoN2O*kgtoGg</f>
        <v>0.12888581453432979</v>
      </c>
      <c r="BO171" s="22">
        <f>Constants!$H59*'Activity data'!BO19*Constants!$H77*EF!$H220*MMVolatEF*NtoN2O*kgtoGg</f>
        <v>0.13255870973232783</v>
      </c>
      <c r="BP171" s="22">
        <f>Constants!$H59*'Activity data'!BP19*Constants!$H77*EF!$H220*MMVolatEF*NtoN2O*kgtoGg</f>
        <v>0.13641233001995431</v>
      </c>
    </row>
    <row r="172" spans="1:68" x14ac:dyDescent="0.25">
      <c r="A172" t="str">
        <f t="shared" si="58"/>
        <v>3C Aggregated and non-CO2 emissions on land</v>
      </c>
      <c r="B172" t="str">
        <f t="shared" si="62"/>
        <v>3C6 Indirect N2O from manure management (N2O)</v>
      </c>
      <c r="C172" t="str">
        <f t="shared" si="63"/>
        <v>Volatilisation</v>
      </c>
      <c r="D172" t="str">
        <f>'Activity data'!D81</f>
        <v xml:space="preserve"> - Commercial broilers</v>
      </c>
      <c r="E172" t="str">
        <f t="shared" si="61"/>
        <v>Volatilisation - Commercial broilers</v>
      </c>
      <c r="F172" t="str">
        <f t="shared" si="47"/>
        <v>N2O</v>
      </c>
      <c r="G172" t="str">
        <f t="shared" si="48"/>
        <v>Gg N2O</v>
      </c>
      <c r="H172" s="22">
        <f>Constants!$H60*'Activity data'!H20*Constants!$H78*EF!$H221*MMVolatEF*NtoN2O*kgtoGg</f>
        <v>0.13300481081505974</v>
      </c>
      <c r="I172" s="22">
        <f>Constants!$H60*'Activity data'!I20*Constants!$H78*EF!$H221*MMVolatEF*NtoN2O*kgtoGg</f>
        <v>0.12502452232752509</v>
      </c>
      <c r="J172" s="22">
        <f>Constants!$H60*'Activity data'!J20*Constants!$H78*EF!$H221*MMVolatEF*NtoN2O*kgtoGg</f>
        <v>0.11815711721981632</v>
      </c>
      <c r="K172" s="22">
        <f>Constants!$H60*'Activity data'!K20*Constants!$H78*EF!$H221*MMVolatEF*NtoN2O*kgtoGg</f>
        <v>0.13288475431749616</v>
      </c>
      <c r="L172" s="22">
        <f>Constants!$H60*'Activity data'!L20*Constants!$H78*EF!$H221*MMVolatEF*NtoN2O*kgtoGg</f>
        <v>0.13163846288812139</v>
      </c>
      <c r="M172" s="22">
        <f>Constants!$H60*'Activity data'!M20*Constants!$H78*EF!$H221*MMVolatEF*NtoN2O*kgtoGg</f>
        <v>0.15067946452756478</v>
      </c>
      <c r="N172" s="22">
        <f>Constants!$H60*'Activity data'!N20*Constants!$H78*EF!$H221*MMVolatEF*NtoN2O*kgtoGg</f>
        <v>0.17520137856774748</v>
      </c>
      <c r="O172" s="22">
        <f>Constants!$H60*'Activity data'!O20*Constants!$H78*EF!$H221*MMVolatEF*NtoN2O*kgtoGg</f>
        <v>0.17833497655174868</v>
      </c>
      <c r="P172" s="22">
        <f>Constants!$H60*'Activity data'!P20*Constants!$H78*EF!$H221*MMVolatEF*NtoN2O*kgtoGg</f>
        <v>0.19540750250200264</v>
      </c>
      <c r="Q172" s="22">
        <f>Constants!$H60*'Activity data'!Q20*Constants!$H78*EF!$H221*MMVolatEF*NtoN2O*kgtoGg</f>
        <v>0.20400324067875486</v>
      </c>
      <c r="R172" s="22">
        <f>Constants!$H60*'Activity data'!R20*Constants!$H78*EF!$H221*MMVolatEF*NtoN2O*kgtoGg</f>
        <v>0.2194924541960066</v>
      </c>
      <c r="S172" s="22">
        <f>Constants!$H60*'Activity data'!S20*Constants!$H78*EF!$H221*MMVolatEF*NtoN2O*kgtoGg</f>
        <v>0.21194302789750966</v>
      </c>
      <c r="T172" s="22">
        <f>Constants!$H60*'Activity data'!T20*Constants!$H78*EF!$H221*MMVolatEF*NtoN2O*kgtoGg</f>
        <v>0.23490162161460634</v>
      </c>
      <c r="U172" s="22">
        <f>Constants!$H60*'Activity data'!U20*Constants!$H78*EF!$H221*MMVolatEF*NtoN2O*kgtoGg</f>
        <v>0.22342690340629309</v>
      </c>
      <c r="V172" s="22">
        <f>Constants!$H60*'Activity data'!V20*Constants!$H78*EF!$H221*MMVolatEF*NtoN2O*kgtoGg</f>
        <v>0.22882062376153647</v>
      </c>
      <c r="W172" s="22">
        <f>Constants!$H60*'Activity data'!W20*Constants!$H78*EF!$H221*MMVolatEF*NtoN2O*kgtoGg</f>
        <v>0.25318423090083292</v>
      </c>
      <c r="X172" s="22">
        <f>Constants!$H60*'Activity data'!X20*Constants!$H78*EF!$H221*MMVolatEF*NtoN2O*kgtoGg</f>
        <v>0.27080419841374809</v>
      </c>
      <c r="Y172" s="22">
        <f>Constants!$H60*'Activity data'!Y20*Constants!$H78*EF!$H221*MMVolatEF*NtoN2O*kgtoGg</f>
        <v>0.28333542117093263</v>
      </c>
      <c r="Z172" s="22">
        <f>Constants!$H60*'Activity data'!Z20*Constants!$H78*EF!$H221*MMVolatEF*NtoN2O*kgtoGg</f>
        <v>0.30167528975381169</v>
      </c>
      <c r="AA172" s="22">
        <f>Constants!$H60*'Activity data'!AA20*Constants!$H78*EF!$H221*MMVolatEF*NtoN2O*kgtoGg</f>
        <v>0.28466366211683397</v>
      </c>
      <c r="AB172" s="22">
        <f>Constants!$H60*'Activity data'!AB20*Constants!$H78*EF!$H221*MMVolatEF*NtoN2O*kgtoGg</f>
        <v>0.29182318020337894</v>
      </c>
      <c r="AC172" s="22">
        <f>Constants!$H60*'Activity data'!AC20*Constants!$H78*EF!$H221*MMVolatEF*NtoN2O*kgtoGg</f>
        <v>0.30182167573697893</v>
      </c>
      <c r="AD172" s="22">
        <f>Constants!$H60*'Activity data'!AD20*Constants!$H78*EF!$H221*MMVolatEF*NtoN2O*kgtoGg</f>
        <v>0.31266221797270838</v>
      </c>
      <c r="AE172" s="22">
        <f>Constants!$H60*'Activity data'!AE20*Constants!$H78*EF!$H221*MMVolatEF*NtoN2O*kgtoGg</f>
        <v>0.31867959028437182</v>
      </c>
      <c r="AF172" s="22">
        <f>Constants!$H60*'Activity data'!AF20*Constants!$H78*EF!$H221*MMVolatEF*NtoN2O*kgtoGg</f>
        <v>0.32135579804461906</v>
      </c>
      <c r="AG172" s="22">
        <f>Constants!$H60*'Activity data'!AG20*Constants!$H78*EF!$H221*MMVolatEF*NtoN2O*kgtoGg</f>
        <v>0.32055327290197239</v>
      </c>
      <c r="AH172" s="22">
        <f>Constants!$H60*'Activity data'!AH20*Constants!$H78*EF!$H221*MMVolatEF*NtoN2O*kgtoGg</f>
        <v>0.31697926462262782</v>
      </c>
      <c r="AI172" s="22">
        <f>Constants!$H60*'Activity data'!AI20*Constants!$H78*EF!$H221*MMVolatEF*NtoN2O*kgtoGg</f>
        <v>0.3157388298566165</v>
      </c>
      <c r="AJ172" s="22">
        <f>Constants!$H60*'Activity data'!AJ20*Constants!$H78*EF!$H221*MMVolatEF*NtoN2O*kgtoGg</f>
        <v>0.31361291544942271</v>
      </c>
      <c r="AK172" s="22">
        <f>Constants!$H60*'Activity data'!AK20*Constants!$H78*EF!$H221*MMVolatEF*NtoN2O*kgtoGg</f>
        <v>0.31065217273080387</v>
      </c>
      <c r="AL172" s="22">
        <f>Constants!$H60*'Activity data'!AL20*Constants!$H78*EF!$H221*MMVolatEF*NtoN2O*kgtoGg</f>
        <v>0.25962008538723197</v>
      </c>
      <c r="AM172" s="22">
        <f>Constants!$H60*'Activity data'!AM20*Constants!$H78*EF!$H221*MMVolatEF*NtoN2O*kgtoGg</f>
        <v>0.26578199648918432</v>
      </c>
      <c r="AN172" s="22">
        <f>Constants!$H60*'Activity data'!AN20*Constants!$H78*EF!$H221*MMVolatEF*NtoN2O*kgtoGg</f>
        <v>0.27137143378760892</v>
      </c>
      <c r="AO172" s="22">
        <f>Constants!$H60*'Activity data'!AO20*Constants!$H78*EF!$H221*MMVolatEF*NtoN2O*kgtoGg</f>
        <v>0.27698029032508398</v>
      </c>
      <c r="AP172" s="22">
        <f>Constants!$H60*'Activity data'!AP20*Constants!$H78*EF!$H221*MMVolatEF*NtoN2O*kgtoGg</f>
        <v>0.2820996030581297</v>
      </c>
      <c r="AQ172" s="22">
        <f>Constants!$H60*'Activity data'!AQ20*Constants!$H78*EF!$H221*MMVolatEF*NtoN2O*kgtoGg</f>
        <v>0.2876123107083936</v>
      </c>
      <c r="AR172" s="22">
        <f>Constants!$H60*'Activity data'!AR20*Constants!$H78*EF!$H221*MMVolatEF*NtoN2O*kgtoGg</f>
        <v>0.29572289846261335</v>
      </c>
      <c r="AS172" s="22">
        <f>Constants!$H60*'Activity data'!AS20*Constants!$H78*EF!$H221*MMVolatEF*NtoN2O*kgtoGg</f>
        <v>0.30358980834142835</v>
      </c>
      <c r="AT172" s="22">
        <f>Constants!$H60*'Activity data'!AT20*Constants!$H78*EF!$H221*MMVolatEF*NtoN2O*kgtoGg</f>
        <v>0.31199111440705329</v>
      </c>
      <c r="AU172" s="22">
        <f>Constants!$H60*'Activity data'!AU20*Constants!$H78*EF!$H221*MMVolatEF*NtoN2O*kgtoGg</f>
        <v>0.3207320249101126</v>
      </c>
      <c r="AV172" s="22">
        <f>Constants!$H60*'Activity data'!AV20*Constants!$H78*EF!$H221*MMVolatEF*NtoN2O*kgtoGg</f>
        <v>0.32985322064451367</v>
      </c>
      <c r="AW172" s="22">
        <f>Constants!$H60*'Activity data'!AW20*Constants!$H78*EF!$H221*MMVolatEF*NtoN2O*kgtoGg</f>
        <v>0.34219362370326445</v>
      </c>
      <c r="AX172" s="22">
        <f>Constants!$H60*'Activity data'!AX20*Constants!$H78*EF!$H221*MMVolatEF*NtoN2O*kgtoGg</f>
        <v>0.35357486322058473</v>
      </c>
      <c r="AY172" s="22">
        <f>Constants!$H60*'Activity data'!AY20*Constants!$H78*EF!$H221*MMVolatEF*NtoN2O*kgtoGg</f>
        <v>0.36663318638023129</v>
      </c>
      <c r="AZ172" s="22">
        <f>Constants!$H60*'Activity data'!AZ20*Constants!$H78*EF!$H221*MMVolatEF*NtoN2O*kgtoGg</f>
        <v>0.38078256984353653</v>
      </c>
      <c r="BA172" s="22">
        <f>Constants!$H60*'Activity data'!BA20*Constants!$H78*EF!$H221*MMVolatEF*NtoN2O*kgtoGg</f>
        <v>0.39609213281033401</v>
      </c>
      <c r="BB172" s="22">
        <f>Constants!$H60*'Activity data'!BB20*Constants!$H78*EF!$H221*MMVolatEF*NtoN2O*kgtoGg</f>
        <v>0.41223493428073621</v>
      </c>
      <c r="BC172" s="22">
        <f>Constants!$H60*'Activity data'!BC20*Constants!$H78*EF!$H221*MMVolatEF*NtoN2O*kgtoGg</f>
        <v>0.4290942280015434</v>
      </c>
      <c r="BD172" s="22">
        <f>Constants!$H60*'Activity data'!BD20*Constants!$H78*EF!$H221*MMVolatEF*NtoN2O*kgtoGg</f>
        <v>0.44609841859059451</v>
      </c>
      <c r="BE172" s="22">
        <f>Constants!$H60*'Activity data'!BE20*Constants!$H78*EF!$H221*MMVolatEF*NtoN2O*kgtoGg</f>
        <v>0.46382567713180683</v>
      </c>
      <c r="BF172" s="22">
        <f>Constants!$H60*'Activity data'!BF20*Constants!$H78*EF!$H221*MMVolatEF*NtoN2O*kgtoGg</f>
        <v>0.48275689496846502</v>
      </c>
      <c r="BG172" s="22">
        <f>Constants!$H60*'Activity data'!BG20*Constants!$H78*EF!$H221*MMVolatEF*NtoN2O*kgtoGg</f>
        <v>0.5028462638860014</v>
      </c>
      <c r="BH172" s="22">
        <f>Constants!$H60*'Activity data'!BH20*Constants!$H78*EF!$H221*MMVolatEF*NtoN2O*kgtoGg</f>
        <v>0.52379654306644963</v>
      </c>
      <c r="BI172" s="22">
        <f>Constants!$H60*'Activity data'!BI20*Constants!$H78*EF!$H221*MMVolatEF*NtoN2O*kgtoGg</f>
        <v>0.54552791242519316</v>
      </c>
      <c r="BJ172" s="22">
        <f>Constants!$H60*'Activity data'!BJ20*Constants!$H78*EF!$H221*MMVolatEF*NtoN2O*kgtoGg</f>
        <v>0.56817755119616586</v>
      </c>
      <c r="BK172" s="22">
        <f>Constants!$H60*'Activity data'!BK20*Constants!$H78*EF!$H221*MMVolatEF*NtoN2O*kgtoGg</f>
        <v>0.5923121732919796</v>
      </c>
      <c r="BL172" s="22">
        <f>Constants!$H60*'Activity data'!BL20*Constants!$H78*EF!$H221*MMVolatEF*NtoN2O*kgtoGg</f>
        <v>0.61803987362874147</v>
      </c>
      <c r="BM172" s="22">
        <f>Constants!$H60*'Activity data'!BM20*Constants!$H78*EF!$H221*MMVolatEF*NtoN2O*kgtoGg</f>
        <v>0.64497694510646064</v>
      </c>
      <c r="BN172" s="22">
        <f>Constants!$H60*'Activity data'!BN20*Constants!$H78*EF!$H221*MMVolatEF*NtoN2O*kgtoGg</f>
        <v>0.67203855870594909</v>
      </c>
      <c r="BO172" s="22">
        <f>Constants!$H60*'Activity data'!BO20*Constants!$H78*EF!$H221*MMVolatEF*NtoN2O*kgtoGg</f>
        <v>0.70043534039892319</v>
      </c>
      <c r="BP172" s="22">
        <f>Constants!$H60*'Activity data'!BP20*Constants!$H78*EF!$H221*MMVolatEF*NtoN2O*kgtoGg</f>
        <v>0.73026612720617012</v>
      </c>
    </row>
    <row r="173" spans="1:68" x14ac:dyDescent="0.25">
      <c r="A173" t="str">
        <f t="shared" si="58"/>
        <v>3C Aggregated and non-CO2 emissions on land</v>
      </c>
      <c r="B173" t="str">
        <f>B172</f>
        <v>3C6 Indirect N2O from manure management (N2O)</v>
      </c>
      <c r="C173" t="str">
        <f>'IPCC Categories'!C81</f>
        <v>Leaching/runoff</v>
      </c>
      <c r="D173" t="str">
        <f>D157</f>
        <v xml:space="preserve"> - TMR</v>
      </c>
      <c r="E173" t="str">
        <f t="shared" ref="E173:E188" si="64">C173&amp;D173</f>
        <v>Leaching/runoff - TMR</v>
      </c>
      <c r="F173" t="str">
        <f t="shared" si="47"/>
        <v>N2O</v>
      </c>
      <c r="G173" t="str">
        <f t="shared" si="48"/>
        <v>Gg N2O</v>
      </c>
      <c r="H173" s="22">
        <f>Constants!$H45*'Activity data'!H5*Constants!$H63*FracLEACHMM*MMLeachEF*NtoN2O*kgtoGg</f>
        <v>7.3742305268764158E-2</v>
      </c>
      <c r="I173" s="22">
        <f>Constants!$H45*'Activity data'!I5*Constants!$H63*FracLEACHMM*MMLeachEF*NtoN2O*kgtoGg</f>
        <v>8.4896547684682147E-2</v>
      </c>
      <c r="J173" s="22">
        <f>Constants!$H45*'Activity data'!J5*Constants!$H63*FracLEACHMM*MMLeachEF*NtoN2O*kgtoGg</f>
        <v>7.3446498482406364E-2</v>
      </c>
      <c r="K173" s="22">
        <f>Constants!$H45*'Activity data'!K5*Constants!$H63*FracLEACHMM*MMLeachEF*NtoN2O*kgtoGg</f>
        <v>7.7896894964800331E-2</v>
      </c>
      <c r="L173" s="22">
        <f>Constants!$H45*'Activity data'!L5*Constants!$H63*FracLEACHMM*MMLeachEF*NtoN2O*kgtoGg</f>
        <v>7.2263271336975257E-2</v>
      </c>
      <c r="M173" s="22">
        <f>Constants!$H45*'Activity data'!M5*Constants!$H63*FracLEACHMM*MMLeachEF*NtoN2O*kgtoGg</f>
        <v>7.7305281392084785E-2</v>
      </c>
      <c r="N173" s="22">
        <f>Constants!$H45*'Activity data'!N5*Constants!$H63*FracLEACHMM*MMLeachEF*NtoN2O*kgtoGg</f>
        <v>7.7601088178442565E-2</v>
      </c>
      <c r="O173" s="22">
        <f>Constants!$H45*'Activity data'!O5*Constants!$H63*FracLEACHMM*MMLeachEF*NtoN2O*kgtoGg</f>
        <v>7.4812527574463092E-2</v>
      </c>
      <c r="P173" s="22">
        <f>Constants!$H45*'Activity data'!P5*Constants!$H63*FracLEACHMM*MMLeachEF*NtoN2O*kgtoGg</f>
        <v>7.3925107215389751E-2</v>
      </c>
      <c r="Q173" s="22">
        <f>Constants!$H45*'Activity data'!Q5*Constants!$H63*FracLEACHMM*MMLeachEF*NtoN2O*kgtoGg</f>
        <v>7.2615580543199124E-2</v>
      </c>
      <c r="R173" s="22">
        <f>Constants!$H45*'Activity data'!R5*Constants!$H63*FracLEACHMM*MMLeachEF*NtoN2O*kgtoGg</f>
        <v>9.3501533863112316E-2</v>
      </c>
      <c r="S173" s="22">
        <f>Constants!$H45*'Activity data'!S5*Constants!$H63*FracLEACHMM*MMLeachEF*NtoN2O*kgtoGg</f>
        <v>9.3205727076754535E-2</v>
      </c>
      <c r="T173" s="22">
        <f>Constants!$H45*'Activity data'!T5*Constants!$H63*FracLEACHMM*MMLeachEF*NtoN2O*kgtoGg</f>
        <v>8.127706914149542E-2</v>
      </c>
      <c r="U173" s="22">
        <f>Constants!$H45*'Activity data'!U5*Constants!$H63*FracLEACHMM*MMLeachEF*NtoN2O*kgtoGg</f>
        <v>7.3925107215389751E-2</v>
      </c>
      <c r="V173" s="22">
        <f>Constants!$H45*'Activity data'!V5*Constants!$H63*FracLEACHMM*MMLeachEF*NtoN2O*kgtoGg</f>
        <v>7.1375850977901931E-2</v>
      </c>
      <c r="W173" s="22">
        <f>Constants!$H45*'Activity data'!W5*Constants!$H63*FracLEACHMM*MMLeachEF*NtoN2O*kgtoGg</f>
        <v>7.6417861033011458E-2</v>
      </c>
      <c r="X173" s="22">
        <f>Constants!$H45*'Activity data'!X5*Constants!$H63*FracLEACHMM*MMLeachEF*NtoN2O*kgtoGg</f>
        <v>7.4756025154596978E-2</v>
      </c>
      <c r="Y173" s="22">
        <f>Constants!$H45*'Activity data'!Y5*Constants!$H63*FracLEACHMM*MMLeachEF*NtoN2O*kgtoGg</f>
        <v>7.4220914001747532E-2</v>
      </c>
      <c r="Z173" s="22">
        <f>Constants!$H45*'Activity data'!Z5*Constants!$H63*FracLEACHMM*MMLeachEF*NtoN2O*kgtoGg</f>
        <v>9.0895775205758408E-2</v>
      </c>
      <c r="AA173" s="22">
        <f>Constants!$H45*'Activity data'!AA5*Constants!$H63*FracLEACHMM*MMLeachEF*NtoN2O*kgtoGg</f>
        <v>9.3149224656888435E-2</v>
      </c>
      <c r="AB173" s="22">
        <f>Constants!$H45*'Activity data'!AB5*Constants!$H63*FracLEACHMM*MMLeachEF*NtoN2O*kgtoGg</f>
        <v>9.3149224656888435E-2</v>
      </c>
      <c r="AC173" s="22">
        <f>Constants!$H45*'Activity data'!AC5*Constants!$H63*FracLEACHMM*MMLeachEF*NtoN2O*kgtoGg</f>
        <v>8.9769050480193388E-2</v>
      </c>
      <c r="AD173" s="22">
        <f>Constants!$H45*'Activity data'!AD5*Constants!$H63*FracLEACHMM*MMLeachEF*NtoN2O*kgtoGg</f>
        <v>8.931339807971081E-2</v>
      </c>
      <c r="AE173" s="22">
        <f>Constants!$H45*'Activity data'!AE5*Constants!$H63*FracLEACHMM*MMLeachEF*NtoN2O*kgtoGg</f>
        <v>8.9913655851014615E-2</v>
      </c>
      <c r="AF173" s="22">
        <f>Constants!$H45*'Activity data'!AF5*Constants!$H63*FracLEACHMM*MMLeachEF*NtoN2O*kgtoGg</f>
        <v>9.035033845505358E-2</v>
      </c>
      <c r="AG173" s="22">
        <f>Constants!$H45*'Activity data'!AG5*Constants!$H63*FracLEACHMM*MMLeachEF*NtoN2O*kgtoGg</f>
        <v>9.0609740878134573E-2</v>
      </c>
      <c r="AH173" s="22">
        <f>Constants!$H45*'Activity data'!AH5*Constants!$H63*FracLEACHMM*MMLeachEF*NtoN2O*kgtoGg</f>
        <v>9.073416990796343E-2</v>
      </c>
      <c r="AI173" s="22">
        <f>Constants!$H45*'Activity data'!AI5*Constants!$H63*FracLEACHMM*MMLeachEF*NtoN2O*kgtoGg</f>
        <v>9.1050064099381184E-2</v>
      </c>
      <c r="AJ173" s="22">
        <f>Constants!$H45*'Activity data'!AJ5*Constants!$H63*FracLEACHMM*MMLeachEF*NtoN2O*kgtoGg</f>
        <v>9.1329665067269417E-2</v>
      </c>
      <c r="AK173" s="22">
        <f>Constants!$H45*'Activity data'!AK5*Constants!$H63*FracLEACHMM*MMLeachEF*NtoN2O*kgtoGg</f>
        <v>9.1576952438734857E-2</v>
      </c>
      <c r="AL173" s="22">
        <f>Constants!$H45*'Activity data'!AL5*Constants!$H63*FracLEACHMM*MMLeachEF*NtoN2O*kgtoGg</f>
        <v>8.8702980290667671E-2</v>
      </c>
      <c r="AM173" s="22">
        <f>Constants!$H45*'Activity data'!AM5*Constants!$H63*FracLEACHMM*MMLeachEF*NtoN2O*kgtoGg</f>
        <v>8.9335393153526274E-2</v>
      </c>
      <c r="AN173" s="22">
        <f>Constants!$H45*'Activity data'!AN5*Constants!$H63*FracLEACHMM*MMLeachEF*NtoN2O*kgtoGg</f>
        <v>8.9947800281186249E-2</v>
      </c>
      <c r="AO173" s="22">
        <f>Constants!$H45*'Activity data'!AO5*Constants!$H63*FracLEACHMM*MMLeachEF*NtoN2O*kgtoGg</f>
        <v>9.0579598866431132E-2</v>
      </c>
      <c r="AP173" s="22">
        <f>Constants!$H45*'Activity data'!AP5*Constants!$H63*FracLEACHMM*MMLeachEF*NtoN2O*kgtoGg</f>
        <v>9.1195349151615729E-2</v>
      </c>
      <c r="AQ173" s="22">
        <f>Constants!$H45*'Activity data'!AQ5*Constants!$H63*FracLEACHMM*MMLeachEF*NtoN2O*kgtoGg</f>
        <v>9.1852456150722517E-2</v>
      </c>
      <c r="AR173" s="22">
        <f>Constants!$H45*'Activity data'!AR5*Constants!$H63*FracLEACHMM*MMLeachEF*NtoN2O*kgtoGg</f>
        <v>9.2606544605090199E-2</v>
      </c>
      <c r="AS173" s="22">
        <f>Constants!$H45*'Activity data'!AS5*Constants!$H63*FracLEACHMM*MMLeachEF*NtoN2O*kgtoGg</f>
        <v>9.335929168617263E-2</v>
      </c>
      <c r="AT173" s="22">
        <f>Constants!$H45*'Activity data'!AT5*Constants!$H63*FracLEACHMM*MMLeachEF*NtoN2O*kgtoGg</f>
        <v>9.4160142299312341E-2</v>
      </c>
      <c r="AU173" s="22">
        <f>Constants!$H45*'Activity data'!AU5*Constants!$H63*FracLEACHMM*MMLeachEF*NtoN2O*kgtoGg</f>
        <v>9.4997439481718779E-2</v>
      </c>
      <c r="AV173" s="22">
        <f>Constants!$H45*'Activity data'!AV5*Constants!$H63*FracLEACHMM*MMLeachEF*NtoN2O*kgtoGg</f>
        <v>9.5872676834449971E-2</v>
      </c>
      <c r="AW173" s="22">
        <f>Constants!$H45*'Activity data'!AW5*Constants!$H63*FracLEACHMM*MMLeachEF*NtoN2O*kgtoGg</f>
        <v>9.6904089220780726E-2</v>
      </c>
      <c r="AX173" s="22">
        <f>Constants!$H45*'Activity data'!AX5*Constants!$H63*FracLEACHMM*MMLeachEF*NtoN2O*kgtoGg</f>
        <v>9.7883256211177203E-2</v>
      </c>
      <c r="AY173" s="22">
        <f>Constants!$H45*'Activity data'!AY5*Constants!$H63*FracLEACHMM*MMLeachEF*NtoN2O*kgtoGg</f>
        <v>9.898640791232112E-2</v>
      </c>
      <c r="AZ173" s="22">
        <f>Constants!$H45*'Activity data'!AZ5*Constants!$H63*FracLEACHMM*MMLeachEF*NtoN2O*kgtoGg</f>
        <v>0.10017589239128001</v>
      </c>
      <c r="BA173" s="22">
        <f>Constants!$H45*'Activity data'!BA5*Constants!$H63*FracLEACHMM*MMLeachEF*NtoN2O*kgtoGg</f>
        <v>0.10145481095012349</v>
      </c>
      <c r="BB173" s="22">
        <f>Constants!$H45*'Activity data'!BB5*Constants!$H63*FracLEACHMM*MMLeachEF*NtoN2O*kgtoGg</f>
        <v>0.10273360694799633</v>
      </c>
      <c r="BC173" s="22">
        <f>Constants!$H45*'Activity data'!BC5*Constants!$H63*FracLEACHMM*MMLeachEF*NtoN2O*kgtoGg</f>
        <v>0.10407151566116782</v>
      </c>
      <c r="BD173" s="22">
        <f>Constants!$H45*'Activity data'!BD5*Constants!$H63*FracLEACHMM*MMLeachEF*NtoN2O*kgtoGg</f>
        <v>0.10543115244727447</v>
      </c>
      <c r="BE173" s="22">
        <f>Constants!$H45*'Activity data'!BE5*Constants!$H63*FracLEACHMM*MMLeachEF*NtoN2O*kgtoGg</f>
        <v>0.1068501324401378</v>
      </c>
      <c r="BF173" s="22">
        <f>Constants!$H45*'Activity data'!BF5*Constants!$H63*FracLEACHMM*MMLeachEF*NtoN2O*kgtoGg</f>
        <v>0.10836138431888952</v>
      </c>
      <c r="BG173" s="22">
        <f>Constants!$H45*'Activity data'!BG5*Constants!$H63*FracLEACHMM*MMLeachEF*NtoN2O*kgtoGg</f>
        <v>0.10989974365254787</v>
      </c>
      <c r="BH173" s="22">
        <f>Constants!$H45*'Activity data'!BH5*Constants!$H63*FracLEACHMM*MMLeachEF*NtoN2O*kgtoGg</f>
        <v>0.11150681655786029</v>
      </c>
      <c r="BI173" s="22">
        <f>Constants!$H45*'Activity data'!BI5*Constants!$H63*FracLEACHMM*MMLeachEF*NtoN2O*kgtoGg</f>
        <v>0.11317798544065706</v>
      </c>
      <c r="BJ173" s="22">
        <f>Constants!$H45*'Activity data'!BJ5*Constants!$H63*FracLEACHMM*MMLeachEF*NtoN2O*kgtoGg</f>
        <v>0.11492196058149043</v>
      </c>
      <c r="BK173" s="22">
        <f>Constants!$H45*'Activity data'!BK5*Constants!$H63*FracLEACHMM*MMLeachEF*NtoN2O*kgtoGg</f>
        <v>0.11677962074487318</v>
      </c>
      <c r="BL173" s="22">
        <f>Constants!$H45*'Activity data'!BL5*Constants!$H63*FracLEACHMM*MMLeachEF*NtoN2O*kgtoGg</f>
        <v>0.11869199706383651</v>
      </c>
      <c r="BM173" s="22">
        <f>Constants!$H45*'Activity data'!BM5*Constants!$H63*FracLEACHMM*MMLeachEF*NtoN2O*kgtoGg</f>
        <v>0.12069922768560314</v>
      </c>
      <c r="BN173" s="22">
        <f>Constants!$H45*'Activity data'!BN5*Constants!$H63*FracLEACHMM*MMLeachEF*NtoN2O*kgtoGg</f>
        <v>0.12272535357469987</v>
      </c>
      <c r="BO173" s="22">
        <f>Constants!$H45*'Activity data'!BO5*Constants!$H63*FracLEACHMM*MMLeachEF*NtoN2O*kgtoGg</f>
        <v>0.12485368774406173</v>
      </c>
      <c r="BP173" s="22">
        <f>Constants!$H45*'Activity data'!BP5*Constants!$H63*FracLEACHMM*MMLeachEF*NtoN2O*kgtoGg</f>
        <v>0.12709297524691862</v>
      </c>
    </row>
    <row r="174" spans="1:68" x14ac:dyDescent="0.25">
      <c r="A174" t="str">
        <f t="shared" si="58"/>
        <v>3C Aggregated and non-CO2 emissions on land</v>
      </c>
      <c r="B174" t="str">
        <f t="shared" ref="B174:B185" si="65">B173</f>
        <v>3C6 Indirect N2O from manure management (N2O)</v>
      </c>
      <c r="C174" t="str">
        <f>C173</f>
        <v>Leaching/runoff</v>
      </c>
      <c r="D174" t="str">
        <f t="shared" ref="D174:D187" si="66">D158</f>
        <v xml:space="preserve"> - Pasture</v>
      </c>
      <c r="E174" t="str">
        <f t="shared" si="64"/>
        <v>Leaching/runoff - Pasture</v>
      </c>
      <c r="F174" t="str">
        <f t="shared" si="47"/>
        <v>N2O</v>
      </c>
      <c r="G174" t="str">
        <f t="shared" si="48"/>
        <v>Gg N2O</v>
      </c>
      <c r="H174" s="22">
        <f>Constants!$H46*'Activity data'!H6*Constants!$H64*FracLEACHMM*MMLeachEF*NtoN2O*kgtoGg</f>
        <v>2.2025932152541016E-2</v>
      </c>
      <c r="I174" s="22">
        <f>Constants!$H46*'Activity data'!I6*Constants!$H64*FracLEACHMM*MMLeachEF*NtoN2O*kgtoGg</f>
        <v>2.5357569070733093E-2</v>
      </c>
      <c r="J174" s="22">
        <f>Constants!$H46*'Activity data'!J6*Constants!$H64*FracLEACHMM*MMLeachEF*NtoN2O*kgtoGg</f>
        <v>2.1937578253339852E-2</v>
      </c>
      <c r="K174" s="22">
        <f>Constants!$H46*'Activity data'!K6*Constants!$H64*FracLEACHMM*MMLeachEF*NtoN2O*kgtoGg</f>
        <v>2.3266857703119107E-2</v>
      </c>
      <c r="L174" s="22">
        <f>Constants!$H46*'Activity data'!L6*Constants!$H64*FracLEACHMM*MMLeachEF*NtoN2O*kgtoGg</f>
        <v>2.1584162656535212E-2</v>
      </c>
      <c r="M174" s="22">
        <f>Constants!$H46*'Activity data'!M6*Constants!$H64*FracLEACHMM*MMLeachEF*NtoN2O*kgtoGg</f>
        <v>2.3090149904716788E-2</v>
      </c>
      <c r="N174" s="22">
        <f>Constants!$H46*'Activity data'!N6*Constants!$H64*FracLEACHMM*MMLeachEF*NtoN2O*kgtoGg</f>
        <v>2.3178503803917949E-2</v>
      </c>
      <c r="O174" s="22">
        <f>Constants!$H46*'Activity data'!O6*Constants!$H64*FracLEACHMM*MMLeachEF*NtoN2O*kgtoGg</f>
        <v>2.234559457436993E-2</v>
      </c>
      <c r="P174" s="22">
        <f>Constants!$H46*'Activity data'!P6*Constants!$H64*FracLEACHMM*MMLeachEF*NtoN2O*kgtoGg</f>
        <v>2.2080532876766451E-2</v>
      </c>
      <c r="Q174" s="22">
        <f>Constants!$H46*'Activity data'!Q6*Constants!$H64*FracLEACHMM*MMLeachEF*NtoN2O*kgtoGg</f>
        <v>2.1689393143224225E-2</v>
      </c>
      <c r="R174" s="22">
        <f>Constants!$H46*'Activity data'!R6*Constants!$H64*FracLEACHMM*MMLeachEF*NtoN2O*kgtoGg</f>
        <v>2.7927774071090448E-2</v>
      </c>
      <c r="S174" s="22">
        <f>Constants!$H46*'Activity data'!S6*Constants!$H64*FracLEACHMM*MMLeachEF*NtoN2O*kgtoGg</f>
        <v>2.7839420171889291E-2</v>
      </c>
      <c r="T174" s="22">
        <f>Constants!$H46*'Activity data'!T6*Constants!$H64*FracLEACHMM*MMLeachEF*NtoN2O*kgtoGg</f>
        <v>2.4276474731069451E-2</v>
      </c>
      <c r="U174" s="22">
        <f>Constants!$H46*'Activity data'!U6*Constants!$H64*FracLEACHMM*MMLeachEF*NtoN2O*kgtoGg</f>
        <v>2.2080532876766451E-2</v>
      </c>
      <c r="V174" s="22">
        <f>Constants!$H46*'Activity data'!V6*Constants!$H64*FracLEACHMM*MMLeachEF*NtoN2O*kgtoGg</f>
        <v>2.1319100958931726E-2</v>
      </c>
      <c r="W174" s="22">
        <f>Constants!$H46*'Activity data'!W6*Constants!$H64*FracLEACHMM*MMLeachEF*NtoN2O*kgtoGg</f>
        <v>2.2825088207113309E-2</v>
      </c>
      <c r="X174" s="22">
        <f>Constants!$H46*'Activity data'!X6*Constants!$H64*FracLEACHMM*MMLeachEF*NtoN2O*kgtoGg</f>
        <v>2.2328717986882064E-2</v>
      </c>
      <c r="Y174" s="22">
        <f>Constants!$H46*'Activity data'!Y6*Constants!$H64*FracLEACHMM*MMLeachEF*NtoN2O*kgtoGg</f>
        <v>2.2168886775967608E-2</v>
      </c>
      <c r="Z174" s="22">
        <f>Constants!$H46*'Activity data'!Z6*Constants!$H64*FracLEACHMM*MMLeachEF*NtoN2O*kgtoGg</f>
        <v>2.7149465565767861E-2</v>
      </c>
      <c r="AA174" s="22">
        <f>Constants!$H46*'Activity data'!AA6*Constants!$H64*FracLEACHMM*MMLeachEF*NtoN2O*kgtoGg</f>
        <v>2.7822543584401425E-2</v>
      </c>
      <c r="AB174" s="22">
        <f>Constants!$H46*'Activity data'!AB6*Constants!$H64*FracLEACHMM*MMLeachEF*NtoN2O*kgtoGg</f>
        <v>2.7822543584401425E-2</v>
      </c>
      <c r="AC174" s="22">
        <f>Constants!$H46*'Activity data'!AC6*Constants!$H64*FracLEACHMM*MMLeachEF*NtoN2O*kgtoGg</f>
        <v>2.681292655645108E-2</v>
      </c>
      <c r="AD174" s="22">
        <f>Constants!$H46*'Activity data'!AD6*Constants!$H64*FracLEACHMM*MMLeachEF*NtoN2O*kgtoGg</f>
        <v>2.6970380336805752E-2</v>
      </c>
      <c r="AE174" s="22">
        <f>Constants!$H46*'Activity data'!AE6*Constants!$H64*FracLEACHMM*MMLeachEF*NtoN2O*kgtoGg</f>
        <v>2.7151642955184005E-2</v>
      </c>
      <c r="AF174" s="22">
        <f>Constants!$H46*'Activity data'!AF6*Constants!$H64*FracLEACHMM*MMLeachEF*NtoN2O*kgtoGg</f>
        <v>2.728351002295458E-2</v>
      </c>
      <c r="AG174" s="22">
        <f>Constants!$H46*'Activity data'!AG6*Constants!$H64*FracLEACHMM*MMLeachEF*NtoN2O*kgtoGg</f>
        <v>2.7361842973678722E-2</v>
      </c>
      <c r="AH174" s="22">
        <f>Constants!$H46*'Activity data'!AH6*Constants!$H64*FracLEACHMM*MMLeachEF*NtoN2O*kgtoGg</f>
        <v>2.739941738391926E-2</v>
      </c>
      <c r="AI174" s="22">
        <f>Constants!$H46*'Activity data'!AI6*Constants!$H64*FracLEACHMM*MMLeachEF*NtoN2O*kgtoGg</f>
        <v>2.7494809415483448E-2</v>
      </c>
      <c r="AJ174" s="22">
        <f>Constants!$H46*'Activity data'!AJ6*Constants!$H64*FracLEACHMM*MMLeachEF*NtoN2O*kgtoGg</f>
        <v>2.7579241814301762E-2</v>
      </c>
      <c r="AK174" s="22">
        <f>Constants!$H46*'Activity data'!AK6*Constants!$H64*FracLEACHMM*MMLeachEF*NtoN2O*kgtoGg</f>
        <v>2.765391632679718E-2</v>
      </c>
      <c r="AL174" s="22">
        <f>Constants!$H46*'Activity data'!AL6*Constants!$H64*FracLEACHMM*MMLeachEF*NtoN2O*kgtoGg</f>
        <v>2.678604965083016E-2</v>
      </c>
      <c r="AM174" s="22">
        <f>Constants!$H46*'Activity data'!AM6*Constants!$H64*FracLEACHMM*MMLeachEF*NtoN2O*kgtoGg</f>
        <v>2.6977022291082425E-2</v>
      </c>
      <c r="AN174" s="22">
        <f>Constants!$H46*'Activity data'!AN6*Constants!$H64*FracLEACHMM*MMLeachEF*NtoN2O*kgtoGg</f>
        <v>2.716195370685074E-2</v>
      </c>
      <c r="AO174" s="22">
        <f>Constants!$H46*'Activity data'!AO6*Constants!$H64*FracLEACHMM*MMLeachEF*NtoN2O*kgtoGg</f>
        <v>2.7352740850847903E-2</v>
      </c>
      <c r="AP174" s="22">
        <f>Constants!$H46*'Activity data'!AP6*Constants!$H64*FracLEACHMM*MMLeachEF*NtoN2O*kgtoGg</f>
        <v>2.7538681815372678E-2</v>
      </c>
      <c r="AQ174" s="22">
        <f>Constants!$H46*'Activity data'!AQ6*Constants!$H64*FracLEACHMM*MMLeachEF*NtoN2O*kgtoGg</f>
        <v>2.7737111458281012E-2</v>
      </c>
      <c r="AR174" s="22">
        <f>Constants!$H46*'Activity data'!AR6*Constants!$H64*FracLEACHMM*MMLeachEF*NtoN2O*kgtoGg</f>
        <v>2.7964827040256067E-2</v>
      </c>
      <c r="AS174" s="22">
        <f>Constants!$H46*'Activity data'!AS6*Constants!$H64*FracLEACHMM*MMLeachEF*NtoN2O*kgtoGg</f>
        <v>2.8192137561529638E-2</v>
      </c>
      <c r="AT174" s="22">
        <f>Constants!$H46*'Activity data'!AT6*Constants!$H64*FracLEACHMM*MMLeachEF*NtoN2O*kgtoGg</f>
        <v>2.8433974129096633E-2</v>
      </c>
      <c r="AU174" s="22">
        <f>Constants!$H46*'Activity data'!AU6*Constants!$H64*FracLEACHMM*MMLeachEF*NtoN2O*kgtoGg</f>
        <v>2.8686816635931752E-2</v>
      </c>
      <c r="AV174" s="22">
        <f>Constants!$H46*'Activity data'!AV6*Constants!$H64*FracLEACHMM*MMLeachEF*NtoN2O*kgtoGg</f>
        <v>2.8951116111661838E-2</v>
      </c>
      <c r="AW174" s="22">
        <f>Constants!$H46*'Activity data'!AW6*Constants!$H64*FracLEACHMM*MMLeachEF*NtoN2O*kgtoGg</f>
        <v>2.926257648537425E-2</v>
      </c>
      <c r="AX174" s="22">
        <f>Constants!$H46*'Activity data'!AX6*Constants!$H64*FracLEACHMM*MMLeachEF*NtoN2O*kgtoGg</f>
        <v>2.9558260074981597E-2</v>
      </c>
      <c r="AY174" s="22">
        <f>Constants!$H46*'Activity data'!AY6*Constants!$H64*FracLEACHMM*MMLeachEF*NtoN2O*kgtoGg</f>
        <v>2.9891383901739284E-2</v>
      </c>
      <c r="AZ174" s="22">
        <f>Constants!$H46*'Activity data'!AZ6*Constants!$H64*FracLEACHMM*MMLeachEF*NtoN2O*kgtoGg</f>
        <v>3.0250578037132232E-2</v>
      </c>
      <c r="BA174" s="22">
        <f>Constants!$H46*'Activity data'!BA6*Constants!$H64*FracLEACHMM*MMLeachEF*NtoN2O*kgtoGg</f>
        <v>3.0636778995705362E-2</v>
      </c>
      <c r="BB174" s="22">
        <f>Constants!$H46*'Activity data'!BB6*Constants!$H64*FracLEACHMM*MMLeachEF*NtoN2O*kgtoGg</f>
        <v>3.102294294397475E-2</v>
      </c>
      <c r="BC174" s="22">
        <f>Constants!$H46*'Activity data'!BC6*Constants!$H64*FracLEACHMM*MMLeachEF*NtoN2O*kgtoGg</f>
        <v>3.1426957432573163E-2</v>
      </c>
      <c r="BD174" s="22">
        <f>Constants!$H46*'Activity data'!BD6*Constants!$H64*FracLEACHMM*MMLeachEF*NtoN2O*kgtoGg</f>
        <v>3.1837533247956226E-2</v>
      </c>
      <c r="BE174" s="22">
        <f>Constants!$H46*'Activity data'!BE6*Constants!$H64*FracLEACHMM*MMLeachEF*NtoN2O*kgtoGg</f>
        <v>3.2266029206241061E-2</v>
      </c>
      <c r="BF174" s="22">
        <f>Constants!$H46*'Activity data'!BF6*Constants!$H64*FracLEACHMM*MMLeachEF*NtoN2O*kgtoGg</f>
        <v>3.2722388933124034E-2</v>
      </c>
      <c r="BG174" s="22">
        <f>Constants!$H46*'Activity data'!BG6*Constants!$H64*FracLEACHMM*MMLeachEF*NtoN2O*kgtoGg</f>
        <v>3.3186934423671946E-2</v>
      </c>
      <c r="BH174" s="22">
        <f>Constants!$H46*'Activity data'!BH6*Constants!$H64*FracLEACHMM*MMLeachEF*NtoN2O*kgtoGg</f>
        <v>3.367222966959426E-2</v>
      </c>
      <c r="BI174" s="22">
        <f>Constants!$H46*'Activity data'!BI6*Constants!$H64*FracLEACHMM*MMLeachEF*NtoN2O*kgtoGg</f>
        <v>3.4176880274600224E-2</v>
      </c>
      <c r="BJ174" s="22">
        <f>Constants!$H46*'Activity data'!BJ6*Constants!$H64*FracLEACHMM*MMLeachEF*NtoN2O*kgtoGg</f>
        <v>3.4703516522436542E-2</v>
      </c>
      <c r="BK174" s="22">
        <f>Constants!$H46*'Activity data'!BK6*Constants!$H64*FracLEACHMM*MMLeachEF*NtoN2O*kgtoGg</f>
        <v>3.5264482762890757E-2</v>
      </c>
      <c r="BL174" s="22">
        <f>Constants!$H46*'Activity data'!BL6*Constants!$H64*FracLEACHMM*MMLeachEF*NtoN2O*kgtoGg</f>
        <v>3.5841971894179987E-2</v>
      </c>
      <c r="BM174" s="22">
        <f>Constants!$H46*'Activity data'!BM6*Constants!$H64*FracLEACHMM*MMLeachEF*NtoN2O*kgtoGg</f>
        <v>3.6448104618459654E-2</v>
      </c>
      <c r="BN174" s="22">
        <f>Constants!$H46*'Activity data'!BN6*Constants!$H64*FracLEACHMM*MMLeachEF*NtoN2O*kgtoGg</f>
        <v>3.7059943234099557E-2</v>
      </c>
      <c r="BO174" s="22">
        <f>Constants!$H46*'Activity data'!BO6*Constants!$H64*FracLEACHMM*MMLeachEF*NtoN2O*kgtoGg</f>
        <v>3.7702646157352797E-2</v>
      </c>
      <c r="BP174" s="22">
        <f>Constants!$H46*'Activity data'!BP6*Constants!$H64*FracLEACHMM*MMLeachEF*NtoN2O*kgtoGg</f>
        <v>3.837885417243251E-2</v>
      </c>
    </row>
    <row r="175" spans="1:68" x14ac:dyDescent="0.25">
      <c r="A175" t="str">
        <f t="shared" si="58"/>
        <v>3C Aggregated and non-CO2 emissions on land</v>
      </c>
      <c r="B175" t="str">
        <f t="shared" si="65"/>
        <v>3C6 Indirect N2O from manure management (N2O)</v>
      </c>
      <c r="C175" t="str">
        <f t="shared" ref="C175:C188" si="67">C174</f>
        <v>Leaching/runoff</v>
      </c>
      <c r="D175" t="str">
        <f t="shared" si="66"/>
        <v xml:space="preserve"> - Non-lactating</v>
      </c>
      <c r="E175" t="str">
        <f t="shared" si="64"/>
        <v>Leaching/runoff - Non-lactating</v>
      </c>
      <c r="F175" t="str">
        <f t="shared" si="47"/>
        <v>N2O</v>
      </c>
      <c r="G175" t="str">
        <f t="shared" si="48"/>
        <v>Gg N2O</v>
      </c>
      <c r="H175" s="22">
        <f>Constants!$H47*'Activity data'!H7*Constants!$H65*FracLEACHMM*MMLeachEF*NtoN2O*kgtoGg</f>
        <v>1.3979514898089494E-3</v>
      </c>
      <c r="I175" s="22">
        <f>Constants!$H47*'Activity data'!I7*Constants!$H65*FracLEACHMM*MMLeachEF*NtoN2O*kgtoGg</f>
        <v>1.5889950208478596E-3</v>
      </c>
      <c r="J175" s="22">
        <f>Constants!$H47*'Activity data'!J7*Constants!$H65*FracLEACHMM*MMLeachEF*NtoN2O*kgtoGg</f>
        <v>1.3744848308576839E-3</v>
      </c>
      <c r="K175" s="22">
        <f>Constants!$H47*'Activity data'!K7*Constants!$H65*FracLEACHMM*MMLeachEF*NtoN2O*kgtoGg</f>
        <v>1.4384418628230538E-3</v>
      </c>
      <c r="L175" s="22">
        <f>Constants!$H47*'Activity data'!L7*Constants!$H65*FracLEACHMM*MMLeachEF*NtoN2O*kgtoGg</f>
        <v>1.280618195052625E-3</v>
      </c>
      <c r="M175" s="22">
        <f>Constants!$H47*'Activity data'!M7*Constants!$H65*FracLEACHMM*MMLeachEF*NtoN2O*kgtoGg</f>
        <v>1.3915085449205237E-3</v>
      </c>
      <c r="N175" s="22">
        <f>Constants!$H47*'Activity data'!N7*Constants!$H65*FracLEACHMM*MMLeachEF*NtoN2O*kgtoGg</f>
        <v>1.4149752038717883E-3</v>
      </c>
      <c r="O175" s="22">
        <f>Constants!$H47*'Activity data'!O7*Constants!$H65*FracLEACHMM*MMLeachEF*NtoN2O*kgtoGg</f>
        <v>1.367214321112061E-3</v>
      </c>
      <c r="P175" s="22">
        <f>Constants!$H47*'Activity data'!P7*Constants!$H65*FracLEACHMM*MMLeachEF*NtoN2O*kgtoGg</f>
        <v>1.2968143442582665E-3</v>
      </c>
      <c r="Q175" s="22">
        <f>Constants!$H47*'Activity data'!Q7*Constants!$H65*FracLEACHMM*MMLeachEF*NtoN2O*kgtoGg</f>
        <v>1.3663867562548632E-3</v>
      </c>
      <c r="R175" s="22">
        <f>Constants!$H47*'Activity data'!R7*Constants!$H65*FracLEACHMM*MMLeachEF*NtoN2O*kgtoGg</f>
        <v>1.6934424258273329E-3</v>
      </c>
      <c r="S175" s="22">
        <f>Constants!$H47*'Activity data'!S7*Constants!$H65*FracLEACHMM*MMLeachEF*NtoN2O*kgtoGg</f>
        <v>1.669975766876068E-3</v>
      </c>
      <c r="T175" s="22">
        <f>Constants!$H47*'Activity data'!T7*Constants!$H65*FracLEACHMM*MMLeachEF*NtoN2O*kgtoGg</f>
        <v>1.5331360634853108E-3</v>
      </c>
      <c r="U175" s="22">
        <f>Constants!$H47*'Activity data'!U7*Constants!$H65*FracLEACHMM*MMLeachEF*NtoN2O*kgtoGg</f>
        <v>1.2968143442582665E-3</v>
      </c>
      <c r="V175" s="22">
        <f>Constants!$H47*'Activity data'!V7*Constants!$H65*FracLEACHMM*MMLeachEF*NtoN2O*kgtoGg</f>
        <v>1.21021821819883E-3</v>
      </c>
      <c r="W175" s="22">
        <f>Constants!$H47*'Activity data'!W7*Constants!$H65*FracLEACHMM*MMLeachEF*NtoN2O*kgtoGg</f>
        <v>1.3211085680667292E-3</v>
      </c>
      <c r="X175" s="22">
        <f>Constants!$H47*'Activity data'!X7*Constants!$H65*FracLEACHMM*MMLeachEF*NtoN2O*kgtoGg</f>
        <v>1.3049124188610874E-3</v>
      </c>
      <c r="Y175" s="22">
        <f>Constants!$H47*'Activity data'!Y7*Constants!$H65*FracLEACHMM*MMLeachEF*NtoN2O*kgtoGg</f>
        <v>1.3202810032095314E-3</v>
      </c>
      <c r="Z175" s="22">
        <f>Constants!$H47*'Activity data'!Z7*Constants!$H65*FracLEACHMM*MMLeachEF*NtoN2O*kgtoGg</f>
        <v>1.5445443975169234E-3</v>
      </c>
      <c r="AA175" s="22">
        <f>Constants!$H47*'Activity data'!AA7*Constants!$H65*FracLEACHMM*MMLeachEF*NtoN2O*kgtoGg</f>
        <v>1.6076738646250944E-3</v>
      </c>
      <c r="AB175" s="22">
        <f>Constants!$H47*'Activity data'!AB7*Constants!$H65*FracLEACHMM*MMLeachEF*NtoN2O*kgtoGg</f>
        <v>1.6076738646250944E-3</v>
      </c>
      <c r="AC175" s="22">
        <f>Constants!$H47*'Activity data'!AC7*Constants!$H65*FracLEACHMM*MMLeachEF*NtoN2O*kgtoGg</f>
        <v>1.5129796639628376E-3</v>
      </c>
      <c r="AD175" s="22">
        <f>Constants!$H47*'Activity data'!AD7*Constants!$H65*FracLEACHMM*MMLeachEF*NtoN2O*kgtoGg</f>
        <v>1.4500273849795172E-3</v>
      </c>
      <c r="AE175" s="22">
        <f>Constants!$H47*'Activity data'!AE7*Constants!$H65*FracLEACHMM*MMLeachEF*NtoN2O*kgtoGg</f>
        <v>1.4597727336634911E-3</v>
      </c>
      <c r="AF175" s="22">
        <f>Constants!$H47*'Activity data'!AF7*Constants!$H65*FracLEACHMM*MMLeachEF*NtoN2O*kgtoGg</f>
        <v>1.4668623948791077E-3</v>
      </c>
      <c r="AG175" s="22">
        <f>Constants!$H47*'Activity data'!AG7*Constants!$H65*FracLEACHMM*MMLeachEF*NtoN2O*kgtoGg</f>
        <v>1.4710738639899543E-3</v>
      </c>
      <c r="AH175" s="22">
        <f>Constants!$H47*'Activity data'!AH7*Constants!$H65*FracLEACHMM*MMLeachEF*NtoN2O*kgtoGg</f>
        <v>1.4730940032368935E-3</v>
      </c>
      <c r="AI175" s="22">
        <f>Constants!$H47*'Activity data'!AI7*Constants!$H65*FracLEACHMM*MMLeachEF*NtoN2O*kgtoGg</f>
        <v>1.4782226316191981E-3</v>
      </c>
      <c r="AJ175" s="22">
        <f>Constants!$H47*'Activity data'!AJ7*Constants!$H65*FracLEACHMM*MMLeachEF*NtoN2O*kgtoGg</f>
        <v>1.4827620296157106E-3</v>
      </c>
      <c r="AK175" s="22">
        <f>Constants!$H47*'Activity data'!AK7*Constants!$H65*FracLEACHMM*MMLeachEF*NtoN2O*kgtoGg</f>
        <v>1.486776807558259E-3</v>
      </c>
      <c r="AL175" s="22">
        <f>Constants!$H47*'Activity data'!AL7*Constants!$H65*FracLEACHMM*MMLeachEF*NtoN2O*kgtoGg</f>
        <v>1.4401170856356137E-3</v>
      </c>
      <c r="AM175" s="22">
        <f>Constants!$H47*'Activity data'!AM7*Constants!$H65*FracLEACHMM*MMLeachEF*NtoN2O*kgtoGg</f>
        <v>1.4503844810037738E-3</v>
      </c>
      <c r="AN175" s="22">
        <f>Constants!$H47*'Activity data'!AN7*Constants!$H65*FracLEACHMM*MMLeachEF*NtoN2O*kgtoGg</f>
        <v>1.4603270778028687E-3</v>
      </c>
      <c r="AO175" s="22">
        <f>Constants!$H47*'Activity data'!AO7*Constants!$H65*FracLEACHMM*MMLeachEF*NtoN2O*kgtoGg</f>
        <v>1.4705845002063781E-3</v>
      </c>
      <c r="AP175" s="22">
        <f>Constants!$H47*'Activity data'!AP7*Constants!$H65*FracLEACHMM*MMLeachEF*NtoN2O*kgtoGg</f>
        <v>1.4805813740799911E-3</v>
      </c>
      <c r="AQ175" s="22">
        <f>Constants!$H47*'Activity data'!AQ7*Constants!$H65*FracLEACHMM*MMLeachEF*NtoN2O*kgtoGg</f>
        <v>1.4912496854873811E-3</v>
      </c>
      <c r="AR175" s="22">
        <f>Constants!$H47*'Activity data'!AR7*Constants!$H65*FracLEACHMM*MMLeachEF*NtoN2O*kgtoGg</f>
        <v>1.5034925172801442E-3</v>
      </c>
      <c r="AS175" s="22">
        <f>Constants!$H47*'Activity data'!AS7*Constants!$H65*FracLEACHMM*MMLeachEF*NtoN2O*kgtoGg</f>
        <v>1.5157135715116578E-3</v>
      </c>
      <c r="AT175" s="22">
        <f>Constants!$H47*'Activity data'!AT7*Constants!$H65*FracLEACHMM*MMLeachEF*NtoN2O*kgtoGg</f>
        <v>1.5287155997100903E-3</v>
      </c>
      <c r="AU175" s="22">
        <f>Constants!$H47*'Activity data'!AU7*Constants!$H65*FracLEACHMM*MMLeachEF*NtoN2O*kgtoGg</f>
        <v>1.5423093479041963E-3</v>
      </c>
      <c r="AV175" s="22">
        <f>Constants!$H47*'Activity data'!AV7*Constants!$H65*FracLEACHMM*MMLeachEF*NtoN2O*kgtoGg</f>
        <v>1.5565190651146486E-3</v>
      </c>
      <c r="AW175" s="22">
        <f>Constants!$H47*'Activity data'!AW7*Constants!$H65*FracLEACHMM*MMLeachEF*NtoN2O*kgtoGg</f>
        <v>1.5732643266044401E-3</v>
      </c>
      <c r="AX175" s="22">
        <f>Constants!$H47*'Activity data'!AX7*Constants!$H65*FracLEACHMM*MMLeachEF*NtoN2O*kgtoGg</f>
        <v>1.5891613698372563E-3</v>
      </c>
      <c r="AY175" s="22">
        <f>Constants!$H47*'Activity data'!AY7*Constants!$H65*FracLEACHMM*MMLeachEF*NtoN2O*kgtoGg</f>
        <v>1.6070713386755016E-3</v>
      </c>
      <c r="AZ175" s="22">
        <f>Constants!$H47*'Activity data'!AZ7*Constants!$H65*FracLEACHMM*MMLeachEF*NtoN2O*kgtoGg</f>
        <v>1.6263829437155328E-3</v>
      </c>
      <c r="BA175" s="22">
        <f>Constants!$H47*'Activity data'!BA7*Constants!$H65*FracLEACHMM*MMLeachEF*NtoN2O*kgtoGg</f>
        <v>1.6471465354425717E-3</v>
      </c>
      <c r="BB175" s="22">
        <f>Constants!$H47*'Activity data'!BB7*Constants!$H65*FracLEACHMM*MMLeachEF*NtoN2O*kgtoGg</f>
        <v>1.6679081373588136E-3</v>
      </c>
      <c r="BC175" s="22">
        <f>Constants!$H47*'Activity data'!BC7*Constants!$H65*FracLEACHMM*MMLeachEF*NtoN2O*kgtoGg</f>
        <v>1.689629450335507E-3</v>
      </c>
      <c r="BD175" s="22">
        <f>Constants!$H47*'Activity data'!BD7*Constants!$H65*FracLEACHMM*MMLeachEF*NtoN2O*kgtoGg</f>
        <v>1.7117035245043193E-3</v>
      </c>
      <c r="BE175" s="22">
        <f>Constants!$H47*'Activity data'!BE7*Constants!$H65*FracLEACHMM*MMLeachEF*NtoN2O*kgtoGg</f>
        <v>1.7347410518252879E-3</v>
      </c>
      <c r="BF175" s="22">
        <f>Constants!$H47*'Activity data'!BF7*Constants!$H65*FracLEACHMM*MMLeachEF*NtoN2O*kgtoGg</f>
        <v>1.7592766383879661E-3</v>
      </c>
      <c r="BG175" s="22">
        <f>Constants!$H47*'Activity data'!BG7*Constants!$H65*FracLEACHMM*MMLeachEF*NtoN2O*kgtoGg</f>
        <v>1.7842523218767146E-3</v>
      </c>
      <c r="BH175" s="22">
        <f>Constants!$H47*'Activity data'!BH7*Constants!$H65*FracLEACHMM*MMLeachEF*NtoN2O*kgtoGg</f>
        <v>1.8103435889482223E-3</v>
      </c>
      <c r="BI175" s="22">
        <f>Constants!$H47*'Activity data'!BI7*Constants!$H65*FracLEACHMM*MMLeachEF*NtoN2O*kgtoGg</f>
        <v>1.8374754717013367E-3</v>
      </c>
      <c r="BJ175" s="22">
        <f>Constants!$H47*'Activity data'!BJ7*Constants!$H65*FracLEACHMM*MMLeachEF*NtoN2O*kgtoGg</f>
        <v>1.8657893839172282E-3</v>
      </c>
      <c r="BK175" s="22">
        <f>Constants!$H47*'Activity data'!BK7*Constants!$H65*FracLEACHMM*MMLeachEF*NtoN2O*kgtoGg</f>
        <v>1.895949003490615E-3</v>
      </c>
      <c r="BL175" s="22">
        <f>Constants!$H47*'Activity data'!BL7*Constants!$H65*FracLEACHMM*MMLeachEF*NtoN2O*kgtoGg</f>
        <v>1.9269969547779267E-3</v>
      </c>
      <c r="BM175" s="22">
        <f>Constants!$H47*'Activity data'!BM7*Constants!$H65*FracLEACHMM*MMLeachEF*NtoN2O*kgtoGg</f>
        <v>1.959584891550117E-3</v>
      </c>
      <c r="BN175" s="22">
        <f>Constants!$H47*'Activity data'!BN7*Constants!$H65*FracLEACHMM*MMLeachEF*NtoN2O*kgtoGg</f>
        <v>1.9924795981425603E-3</v>
      </c>
      <c r="BO175" s="22">
        <f>Constants!$H47*'Activity data'!BO7*Constants!$H65*FracLEACHMM*MMLeachEF*NtoN2O*kgtoGg</f>
        <v>2.0270336840503434E-3</v>
      </c>
      <c r="BP175" s="22">
        <f>Constants!$H47*'Activity data'!BP7*Constants!$H65*FracLEACHMM*MMLeachEF*NtoN2O*kgtoGg</f>
        <v>2.0633891275985443E-3</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Commercial cattle</v>
      </c>
      <c r="E176" t="str">
        <f t="shared" si="64"/>
        <v>Leaching/runoff - Commercial cattle</v>
      </c>
      <c r="F176" t="str">
        <f t="shared" si="47"/>
        <v>N2O</v>
      </c>
      <c r="G176" t="str">
        <f t="shared" si="48"/>
        <v>Gg N2O</v>
      </c>
      <c r="H176" s="22">
        <f>Constants!$H48*'Activity data'!H8*Constants!$H66*FracLEACHMM*MMLeachEF*NtoN2O*kgtoGg</f>
        <v>3.4690652670041754E-2</v>
      </c>
      <c r="I176" s="22">
        <f>Constants!$H48*'Activity data'!I8*Constants!$H66*FracLEACHMM*MMLeachEF*NtoN2O*kgtoGg</f>
        <v>3.3193333041221122E-2</v>
      </c>
      <c r="J176" s="22">
        <f>Constants!$H48*'Activity data'!J8*Constants!$H66*FracLEACHMM*MMLeachEF*NtoN2O*kgtoGg</f>
        <v>3.3181272656772016E-2</v>
      </c>
      <c r="K176" s="22">
        <f>Constants!$H48*'Activity data'!K8*Constants!$H66*FracLEACHMM*MMLeachEF*NtoN2O*kgtoGg</f>
        <v>3.104225915494201E-2</v>
      </c>
      <c r="L176" s="22">
        <f>Constants!$H48*'Activity data'!L8*Constants!$H66*FracLEACHMM*MMLeachEF*NtoN2O*kgtoGg</f>
        <v>3.1978083922954904E-2</v>
      </c>
      <c r="M176" s="22">
        <f>Constants!$H48*'Activity data'!M8*Constants!$H66*FracLEACHMM*MMLeachEF*NtoN2O*kgtoGg</f>
        <v>3.2705167353371874E-2</v>
      </c>
      <c r="N176" s="22">
        <f>Constants!$H48*'Activity data'!N8*Constants!$H66*FracLEACHMM*MMLeachEF*NtoN2O*kgtoGg</f>
        <v>3.4061884272349123E-2</v>
      </c>
      <c r="O176" s="22">
        <f>Constants!$H48*'Activity data'!O8*Constants!$H66*FracLEACHMM*MMLeachEF*NtoN2O*kgtoGg</f>
        <v>3.5352192745309145E-2</v>
      </c>
      <c r="P176" s="22">
        <f>Constants!$H48*'Activity data'!P8*Constants!$H66*FracLEACHMM*MMLeachEF*NtoN2O*kgtoGg</f>
        <v>3.565838402476177E-2</v>
      </c>
      <c r="Q176" s="22">
        <f>Constants!$H48*'Activity data'!Q8*Constants!$H66*FracLEACHMM*MMLeachEF*NtoN2O*kgtoGg</f>
        <v>3.5081368416034292E-2</v>
      </c>
      <c r="R176" s="22">
        <f>Constants!$H48*'Activity data'!R8*Constants!$H66*FracLEACHMM*MMLeachEF*NtoN2O*kgtoGg</f>
        <v>3.2698246626430616E-2</v>
      </c>
      <c r="S176" s="22">
        <f>Constants!$H48*'Activity data'!S8*Constants!$H66*FracLEACHMM*MMLeachEF*NtoN2O*kgtoGg</f>
        <v>3.2868160650378141E-2</v>
      </c>
      <c r="T176" s="22">
        <f>Constants!$H48*'Activity data'!T8*Constants!$H66*FracLEACHMM*MMLeachEF*NtoN2O*kgtoGg</f>
        <v>3.0633427388426761E-2</v>
      </c>
      <c r="U176" s="22">
        <f>Constants!$H48*'Activity data'!U8*Constants!$H66*FracLEACHMM*MMLeachEF*NtoN2O*kgtoGg</f>
        <v>3.1434705082669871E-2</v>
      </c>
      <c r="V176" s="22">
        <f>Constants!$H48*'Activity data'!V8*Constants!$H66*FracLEACHMM*MMLeachEF*NtoN2O*kgtoGg</f>
        <v>3.1724510523335088E-2</v>
      </c>
      <c r="W176" s="22">
        <f>Constants!$H48*'Activity data'!W8*Constants!$H66*FracLEACHMM*MMLeachEF*NtoN2O*kgtoGg</f>
        <v>3.1993604670874635E-2</v>
      </c>
      <c r="X176" s="22">
        <f>Constants!$H48*'Activity data'!X8*Constants!$H66*FracLEACHMM*MMLeachEF*NtoN2O*kgtoGg</f>
        <v>3.1264791058722347E-2</v>
      </c>
      <c r="Y176" s="22">
        <f>Constants!$H48*'Activity data'!Y8*Constants!$H66*FracLEACHMM*MMLeachEF*NtoN2O*kgtoGg</f>
        <v>3.2180769624477204E-2</v>
      </c>
      <c r="Z176" s="22">
        <f>Constants!$H48*'Activity data'!Z8*Constants!$H66*FracLEACHMM*MMLeachEF*NtoN2O*kgtoGg</f>
        <v>3.1286531555542049E-2</v>
      </c>
      <c r="AA176" s="22">
        <f>Constants!$H48*'Activity data'!AA8*Constants!$H66*FracLEACHMM*MMLeachEF*NtoN2O*kgtoGg</f>
        <v>3.0761209366798613E-2</v>
      </c>
      <c r="AB176" s="22">
        <f>Constants!$H48*'Activity data'!AB8*Constants!$H66*FracLEACHMM*MMLeachEF*NtoN2O*kgtoGg</f>
        <v>3.0664507898168103E-2</v>
      </c>
      <c r="AC176" s="22">
        <f>Constants!$H48*'Activity data'!AC8*Constants!$H66*FracLEACHMM*MMLeachEF*NtoN2O*kgtoGg</f>
        <v>3.0554397945153043E-2</v>
      </c>
      <c r="AD176" s="22">
        <f>Constants!$H48*'Activity data'!AD8*Constants!$H66*FracLEACHMM*MMLeachEF*NtoN2O*kgtoGg</f>
        <v>2.9809213872148615E-2</v>
      </c>
      <c r="AE176" s="22">
        <f>Constants!$H48*'Activity data'!AE8*Constants!$H66*FracLEACHMM*MMLeachEF*NtoN2O*kgtoGg</f>
        <v>2.9972943620082192E-2</v>
      </c>
      <c r="AF176" s="22">
        <f>Constants!$H48*'Activity data'!AF8*Constants!$H66*FracLEACHMM*MMLeachEF*NtoN2O*kgtoGg</f>
        <v>2.9940372733139906E-2</v>
      </c>
      <c r="AG176" s="22">
        <f>Constants!$H48*'Activity data'!AG8*Constants!$H66*FracLEACHMM*MMLeachEF*NtoN2O*kgtoGg</f>
        <v>2.9708334085866948E-2</v>
      </c>
      <c r="AH176" s="22">
        <f>Constants!$H48*'Activity data'!AH8*Constants!$H66*FracLEACHMM*MMLeachEF*NtoN2O*kgtoGg</f>
        <v>2.9325686797776324E-2</v>
      </c>
      <c r="AI176" s="22">
        <f>Constants!$H48*'Activity data'!AI8*Constants!$H66*FracLEACHMM*MMLeachEF*NtoN2O*kgtoGg</f>
        <v>2.9104574651430765E-2</v>
      </c>
      <c r="AJ176" s="22">
        <f>Constants!$H48*'Activity data'!AJ8*Constants!$H66*FracLEACHMM*MMLeachEF*NtoN2O*kgtoGg</f>
        <v>2.8841032958977005E-2</v>
      </c>
      <c r="AK176" s="22">
        <f>Constants!$H48*'Activity data'!AK8*Constants!$H66*FracLEACHMM*MMLeachEF*NtoN2O*kgtoGg</f>
        <v>2.8539486312937498E-2</v>
      </c>
      <c r="AL176" s="22">
        <f>Constants!$H48*'Activity data'!AL8*Constants!$H66*FracLEACHMM*MMLeachEF*NtoN2O*kgtoGg</f>
        <v>2.5428483252369016E-2</v>
      </c>
      <c r="AM176" s="22">
        <f>Constants!$H48*'Activity data'!AM8*Constants!$H66*FracLEACHMM*MMLeachEF*NtoN2O*kgtoGg</f>
        <v>2.5268176185179583E-2</v>
      </c>
      <c r="AN176" s="22">
        <f>Constants!$H48*'Activity data'!AN8*Constants!$H66*FracLEACHMM*MMLeachEF*NtoN2O*kgtoGg</f>
        <v>2.5069798314140867E-2</v>
      </c>
      <c r="AO176" s="22">
        <f>Constants!$H48*'Activity data'!AO8*Constants!$H66*FracLEACHMM*MMLeachEF*NtoN2O*kgtoGg</f>
        <v>2.4868136086217608E-2</v>
      </c>
      <c r="AP176" s="22">
        <f>Constants!$H48*'Activity data'!AP8*Constants!$H66*FracLEACHMM*MMLeachEF*NtoN2O*kgtoGg</f>
        <v>2.4635420320820479E-2</v>
      </c>
      <c r="AQ176" s="22">
        <f>Constants!$H48*'Activity data'!AQ8*Constants!$H66*FracLEACHMM*MMLeachEF*NtoN2O*kgtoGg</f>
        <v>2.4419202612079728E-2</v>
      </c>
      <c r="AR176" s="22">
        <f>Constants!$H48*'Activity data'!AR8*Constants!$H66*FracLEACHMM*MMLeachEF*NtoN2O*kgtoGg</f>
        <v>2.4306728444584091E-2</v>
      </c>
      <c r="AS176" s="22">
        <f>Constants!$H48*'Activity data'!AS8*Constants!$H66*FracLEACHMM*MMLeachEF*NtoN2O*kgtoGg</f>
        <v>2.4171625853203007E-2</v>
      </c>
      <c r="AT176" s="22">
        <f>Constants!$H48*'Activity data'!AT8*Constants!$H66*FracLEACHMM*MMLeachEF*NtoN2O*kgtoGg</f>
        <v>2.4051940074144379E-2</v>
      </c>
      <c r="AU176" s="22">
        <f>Constants!$H48*'Activity data'!AU8*Constants!$H66*FracLEACHMM*MMLeachEF*NtoN2O*kgtoGg</f>
        <v>2.3937004572083989E-2</v>
      </c>
      <c r="AV176" s="22">
        <f>Constants!$H48*'Activity data'!AV8*Constants!$H66*FracLEACHMM*MMLeachEF*NtoN2O*kgtoGg</f>
        <v>2.3827343934836449E-2</v>
      </c>
      <c r="AW176" s="22">
        <f>Constants!$H48*'Activity data'!AW8*Constants!$H66*FracLEACHMM*MMLeachEF*NtoN2O*kgtoGg</f>
        <v>2.3832931491195485E-2</v>
      </c>
      <c r="AX176" s="22">
        <f>Constants!$H48*'Activity data'!AX8*Constants!$H66*FracLEACHMM*MMLeachEF*NtoN2O*kgtoGg</f>
        <v>2.3777325838094977E-2</v>
      </c>
      <c r="AY176" s="22">
        <f>Constants!$H48*'Activity data'!AY8*Constants!$H66*FracLEACHMM*MMLeachEF*NtoN2O*kgtoGg</f>
        <v>2.3776047304102679E-2</v>
      </c>
      <c r="AZ176" s="22">
        <f>Constants!$H48*'Activity data'!AZ8*Constants!$H66*FracLEACHMM*MMLeachEF*NtoN2O*kgtoGg</f>
        <v>2.3799887679306166E-2</v>
      </c>
      <c r="BA176" s="22">
        <f>Constants!$H48*'Activity data'!BA8*Constants!$H66*FracLEACHMM*MMLeachEF*NtoN2O*kgtoGg</f>
        <v>2.384810571662942E-2</v>
      </c>
      <c r="BB176" s="22">
        <f>Constants!$H48*'Activity data'!BB8*Constants!$H66*FracLEACHMM*MMLeachEF*NtoN2O*kgtoGg</f>
        <v>2.3891573774877745E-2</v>
      </c>
      <c r="BC176" s="22">
        <f>Constants!$H48*'Activity data'!BC8*Constants!$H66*FracLEACHMM*MMLeachEF*NtoN2O*kgtoGg</f>
        <v>2.3937345289308649E-2</v>
      </c>
      <c r="BD176" s="22">
        <f>Constants!$H48*'Activity data'!BD8*Constants!$H66*FracLEACHMM*MMLeachEF*NtoN2O*kgtoGg</f>
        <v>2.3962689888895709E-2</v>
      </c>
      <c r="BE176" s="22">
        <f>Constants!$H48*'Activity data'!BE8*Constants!$H66*FracLEACHMM*MMLeachEF*NtoN2O*kgtoGg</f>
        <v>2.3988315313545647E-2</v>
      </c>
      <c r="BF176" s="22">
        <f>Constants!$H48*'Activity data'!BF8*Constants!$H66*FracLEACHMM*MMLeachEF*NtoN2O*kgtoGg</f>
        <v>2.4029518649141494E-2</v>
      </c>
      <c r="BG176" s="22">
        <f>Constants!$H48*'Activity data'!BG8*Constants!$H66*FracLEACHMM*MMLeachEF*NtoN2O*kgtoGg</f>
        <v>2.4071386093363067E-2</v>
      </c>
      <c r="BH176" s="22">
        <f>Constants!$H48*'Activity data'!BH8*Constants!$H66*FracLEACHMM*MMLeachEF*NtoN2O*kgtoGg</f>
        <v>2.4112128357497573E-2</v>
      </c>
      <c r="BI176" s="22">
        <f>Constants!$H48*'Activity data'!BI8*Constants!$H66*FracLEACHMM*MMLeachEF*NtoN2O*kgtoGg</f>
        <v>2.4147434156036571E-2</v>
      </c>
      <c r="BJ176" s="22">
        <f>Constants!$H48*'Activity data'!BJ8*Constants!$H66*FracLEACHMM*MMLeachEF*NtoN2O*kgtoGg</f>
        <v>2.4179911255660599E-2</v>
      </c>
      <c r="BK176" s="22">
        <f>Constants!$H48*'Activity data'!BK8*Constants!$H66*FracLEACHMM*MMLeachEF*NtoN2O*kgtoGg</f>
        <v>2.4225175103312249E-2</v>
      </c>
      <c r="BL176" s="22">
        <f>Constants!$H48*'Activity data'!BL8*Constants!$H66*FracLEACHMM*MMLeachEF*NtoN2O*kgtoGg</f>
        <v>2.4273538468359047E-2</v>
      </c>
      <c r="BM176" s="22">
        <f>Constants!$H48*'Activity data'!BM8*Constants!$H66*FracLEACHMM*MMLeachEF*NtoN2O*kgtoGg</f>
        <v>2.4320445331358402E-2</v>
      </c>
      <c r="BN176" s="22">
        <f>Constants!$H48*'Activity data'!BN8*Constants!$H66*FracLEACHMM*MMLeachEF*NtoN2O*kgtoGg</f>
        <v>2.4333178787015044E-2</v>
      </c>
      <c r="BO176" s="22">
        <f>Constants!$H48*'Activity data'!BO8*Constants!$H66*FracLEACHMM*MMLeachEF*NtoN2O*kgtoGg</f>
        <v>2.4344683115700073E-2</v>
      </c>
      <c r="BP176" s="22">
        <f>Constants!$H48*'Activity data'!BP8*Constants!$H66*FracLEACHMM*MMLeachEF*NtoN2O*kgtoGg</f>
        <v>2.4355073291496259E-2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Subsistence cattle</v>
      </c>
      <c r="E177" t="str">
        <f t="shared" si="64"/>
        <v>Leaching/runoff - Subsistence cattle</v>
      </c>
      <c r="F177" t="str">
        <f t="shared" si="47"/>
        <v>N2O</v>
      </c>
      <c r="G177" t="str">
        <f t="shared" si="48"/>
        <v>Gg N2O</v>
      </c>
      <c r="H177" s="22">
        <f>Constants!$H49*'Activity data'!H9*Constants!$H67*FracLEACHMM*MMLeachEF*NtoN2O*kgtoGg</f>
        <v>4.3343828228009279E-2</v>
      </c>
      <c r="I177" s="22">
        <f>Constants!$H49*'Activity data'!I9*Constants!$H67*FracLEACHMM*MMLeachEF*NtoN2O*kgtoGg</f>
        <v>4.669554780978856E-2</v>
      </c>
      <c r="J177" s="22">
        <f>Constants!$H49*'Activity data'!J9*Constants!$H67*FracLEACHMM*MMLeachEF*NtoN2O*kgtoGg</f>
        <v>4.7152600480031191E-2</v>
      </c>
      <c r="K177" s="22">
        <f>Constants!$H49*'Activity data'!K9*Constants!$H67*FracLEACHMM*MMLeachEF*NtoN2O*kgtoGg</f>
        <v>4.7152600480031184E-2</v>
      </c>
      <c r="L177" s="22">
        <f>Constants!$H49*'Activity data'!L9*Constants!$H67*FracLEACHMM*MMLeachEF*NtoN2O*kgtoGg</f>
        <v>4.1439442101998333E-2</v>
      </c>
      <c r="M177" s="22">
        <f>Constants!$H49*'Activity data'!M9*Constants!$H67*FracLEACHMM*MMLeachEF*NtoN2O*kgtoGg</f>
        <v>4.0906213986715255E-2</v>
      </c>
      <c r="N177" s="22">
        <f>Constants!$H49*'Activity data'!N9*Constants!$H67*FracLEACHMM*MMLeachEF*NtoN2O*kgtoGg</f>
        <v>4.1896494772240972E-2</v>
      </c>
      <c r="O177" s="22">
        <f>Constants!$H49*'Activity data'!O9*Constants!$H67*FracLEACHMM*MMLeachEF*NtoN2O*kgtoGg</f>
        <v>4.3115301892887967E-2</v>
      </c>
      <c r="P177" s="22">
        <f>Constants!$H49*'Activity data'!P9*Constants!$H67*FracLEACHMM*MMLeachEF*NtoN2O*kgtoGg</f>
        <v>4.5019688018898933E-2</v>
      </c>
      <c r="Q177" s="22">
        <f>Constants!$H49*'Activity data'!Q9*Constants!$H67*FracLEACHMM*MMLeachEF*NtoN2O*kgtoGg</f>
        <v>4.6619372364748113E-2</v>
      </c>
      <c r="R177" s="22">
        <f>Constants!$H49*'Activity data'!R9*Constants!$H67*FracLEACHMM*MMLeachEF*NtoN2O*kgtoGg</f>
        <v>4.7914354930435575E-2</v>
      </c>
      <c r="S177" s="22">
        <f>Constants!$H49*'Activity data'!S9*Constants!$H67*FracLEACHMM*MMLeachEF*NtoN2O*kgtoGg</f>
        <v>4.6924074144909886E-2</v>
      </c>
      <c r="T177" s="22">
        <f>Constants!$H49*'Activity data'!T9*Constants!$H67*FracLEACHMM*MMLeachEF*NtoN2O*kgtoGg</f>
        <v>5.0656670951891337E-2</v>
      </c>
      <c r="U177" s="22">
        <f>Constants!$H49*'Activity data'!U9*Constants!$H67*FracLEACHMM*MMLeachEF*NtoN2O*kgtoGg</f>
        <v>5.0580495506850912E-2</v>
      </c>
      <c r="V177" s="22">
        <f>Constants!$H49*'Activity data'!V9*Constants!$H67*FracLEACHMM*MMLeachEF*NtoN2O*kgtoGg</f>
        <v>4.9514039276284783E-2</v>
      </c>
      <c r="W177" s="22">
        <f>Constants!$H49*'Activity data'!W9*Constants!$H67*FracLEACHMM*MMLeachEF*NtoN2O*kgtoGg</f>
        <v>4.8904635715961257E-2</v>
      </c>
      <c r="X177" s="22">
        <f>Constants!$H49*'Activity data'!X9*Constants!$H67*FracLEACHMM*MMLeachEF*NtoN2O*kgtoGg</f>
        <v>5.0047267391567847E-2</v>
      </c>
      <c r="Y177" s="22">
        <f>Constants!$H49*'Activity data'!Y9*Constants!$H67*FracLEACHMM*MMLeachEF*NtoN2O*kgtoGg</f>
        <v>5.1723127182457473E-2</v>
      </c>
      <c r="Z177" s="22">
        <f>Constants!$H49*'Activity data'!Z9*Constants!$H67*FracLEACHMM*MMLeachEF*NtoN2O*kgtoGg</f>
        <v>5.2713407967983177E-2</v>
      </c>
      <c r="AA177" s="22">
        <f>Constants!$H49*'Activity data'!AA9*Constants!$H67*FracLEACHMM*MMLeachEF*NtoN2O*kgtoGg</f>
        <v>5.2561057077902311E-2</v>
      </c>
      <c r="AB177" s="22">
        <f>Constants!$H49*'Activity data'!AB9*Constants!$H67*FracLEACHMM*MMLeachEF*NtoN2O*kgtoGg</f>
        <v>5.19516535175788E-2</v>
      </c>
      <c r="AC177" s="22">
        <f>Constants!$H49*'Activity data'!AC9*Constants!$H67*FracLEACHMM*MMLeachEF*NtoN2O*kgtoGg</f>
        <v>5.1799302627497927E-2</v>
      </c>
      <c r="AD177" s="22">
        <f>Constants!$H49*'Activity data'!AD9*Constants!$H67*FracLEACHMM*MMLeachEF*NtoN2O*kgtoGg</f>
        <v>5.6792118278899913E-2</v>
      </c>
      <c r="AE177" s="22">
        <f>Constants!$H49*'Activity data'!AE9*Constants!$H67*FracLEACHMM*MMLeachEF*NtoN2O*kgtoGg</f>
        <v>5.7104054019651081E-2</v>
      </c>
      <c r="AF177" s="22">
        <f>Constants!$H49*'Activity data'!AF9*Constants!$H67*FracLEACHMM*MMLeachEF*NtoN2O*kgtoGg</f>
        <v>5.7042000398525444E-2</v>
      </c>
      <c r="AG177" s="22">
        <f>Constants!$H49*'Activity data'!AG9*Constants!$H67*FracLEACHMM*MMLeachEF*NtoN2O*kgtoGg</f>
        <v>5.659992345017914E-2</v>
      </c>
      <c r="AH177" s="22">
        <f>Constants!$H49*'Activity data'!AH9*Constants!$H67*FracLEACHMM*MMLeachEF*NtoN2O*kgtoGg</f>
        <v>5.587090892005607E-2</v>
      </c>
      <c r="AI177" s="22">
        <f>Constants!$H49*'Activity data'!AI9*Constants!$H67*FracLEACHMM*MMLeachEF*NtoN2O*kgtoGg</f>
        <v>5.5449648996127275E-2</v>
      </c>
      <c r="AJ177" s="22">
        <f>Constants!$H49*'Activity data'!AJ9*Constants!$H67*FracLEACHMM*MMLeachEF*NtoN2O*kgtoGg</f>
        <v>5.4947552864593935E-2</v>
      </c>
      <c r="AK177" s="22">
        <f>Constants!$H49*'Activity data'!AK9*Constants!$H67*FracLEACHMM*MMLeachEF*NtoN2O*kgtoGg</f>
        <v>5.4373050200352872E-2</v>
      </c>
      <c r="AL177" s="22">
        <f>Constants!$H49*'Activity data'!AL9*Constants!$H67*FracLEACHMM*MMLeachEF*NtoN2O*kgtoGg</f>
        <v>4.8446008496415116E-2</v>
      </c>
      <c r="AM177" s="22">
        <f>Constants!$H49*'Activity data'!AM9*Constants!$H67*FracLEACHMM*MMLeachEF*NtoN2O*kgtoGg</f>
        <v>4.8140593601550263E-2</v>
      </c>
      <c r="AN177" s="22">
        <f>Constants!$H49*'Activity data'!AN9*Constants!$H67*FracLEACHMM*MMLeachEF*NtoN2O*kgtoGg</f>
        <v>4.7762646716930361E-2</v>
      </c>
      <c r="AO177" s="22">
        <f>Constants!$H49*'Activity data'!AO9*Constants!$H67*FracLEACHMM*MMLeachEF*NtoN2O*kgtoGg</f>
        <v>4.7378442519203923E-2</v>
      </c>
      <c r="AP177" s="22">
        <f>Constants!$H49*'Activity data'!AP9*Constants!$H67*FracLEACHMM*MMLeachEF*NtoN2O*kgtoGg</f>
        <v>4.6935075534402411E-2</v>
      </c>
      <c r="AQ177" s="22">
        <f>Constants!$H49*'Activity data'!AQ9*Constants!$H67*FracLEACHMM*MMLeachEF*NtoN2O*kgtoGg</f>
        <v>4.6523140427979809E-2</v>
      </c>
      <c r="AR177" s="22">
        <f>Constants!$H49*'Activity data'!AR9*Constants!$H67*FracLEACHMM*MMLeachEF*NtoN2O*kgtoGg</f>
        <v>4.6308856138191773E-2</v>
      </c>
      <c r="AS177" s="22">
        <f>Constants!$H49*'Activity data'!AS9*Constants!$H67*FracLEACHMM*MMLeachEF*NtoN2O*kgtoGg</f>
        <v>4.6051460475816756E-2</v>
      </c>
      <c r="AT177" s="22">
        <f>Constants!$H49*'Activity data'!AT9*Constants!$H67*FracLEACHMM*MMLeachEF*NtoN2O*kgtoGg</f>
        <v>4.5823436719479103E-2</v>
      </c>
      <c r="AU177" s="22">
        <f>Constants!$H49*'Activity data'!AU9*Constants!$H67*FracLEACHMM*MMLeachEF*NtoN2O*kgtoGg</f>
        <v>4.5604463127775059E-2</v>
      </c>
      <c r="AV177" s="22">
        <f>Constants!$H49*'Activity data'!AV9*Constants!$H67*FracLEACHMM*MMLeachEF*NtoN2O*kgtoGg</f>
        <v>4.5395539138440306E-2</v>
      </c>
      <c r="AW177" s="22">
        <f>Constants!$H49*'Activity data'!AW9*Constants!$H67*FracLEACHMM*MMLeachEF*NtoN2O*kgtoGg</f>
        <v>4.5406184476589548E-2</v>
      </c>
      <c r="AX177" s="22">
        <f>Constants!$H49*'Activity data'!AX9*Constants!$H67*FracLEACHMM*MMLeachEF*NtoN2O*kgtoGg</f>
        <v>4.5300245324976778E-2</v>
      </c>
      <c r="AY177" s="22">
        <f>Constants!$H49*'Activity data'!AY9*Constants!$H67*FracLEACHMM*MMLeachEF*NtoN2O*kgtoGg</f>
        <v>4.5297809478998884E-2</v>
      </c>
      <c r="AZ177" s="22">
        <f>Constants!$H49*'Activity data'!AZ9*Constants!$H67*FracLEACHMM*MMLeachEF*NtoN2O*kgtoGg</f>
        <v>4.5343229845137244E-2</v>
      </c>
      <c r="BA177" s="22">
        <f>Constants!$H49*'Activity data'!BA9*Constants!$H67*FracLEACHMM*MMLeachEF*NtoN2O*kgtoGg</f>
        <v>4.5435094209309482E-2</v>
      </c>
      <c r="BB177" s="22">
        <f>Constants!$H49*'Activity data'!BB9*Constants!$H67*FracLEACHMM*MMLeachEF*NtoN2O*kgtoGg</f>
        <v>4.5517908976447627E-2</v>
      </c>
      <c r="BC177" s="22">
        <f>Constants!$H49*'Activity data'!BC9*Constants!$H67*FracLEACHMM*MMLeachEF*NtoN2O*kgtoGg</f>
        <v>4.5605112257705346E-2</v>
      </c>
      <c r="BD177" s="22">
        <f>Constants!$H49*'Activity data'!BD9*Constants!$H67*FracLEACHMM*MMLeachEF*NtoN2O*kgtoGg</f>
        <v>4.5653398452156921E-2</v>
      </c>
      <c r="BE177" s="22">
        <f>Constants!$H49*'Activity data'!BE9*Constants!$H67*FracLEACHMM*MMLeachEF*NtoN2O*kgtoGg</f>
        <v>4.5702219670787789E-2</v>
      </c>
      <c r="BF177" s="22">
        <f>Constants!$H49*'Activity data'!BF9*Constants!$H67*FracLEACHMM*MMLeachEF*NtoN2O*kgtoGg</f>
        <v>4.5780719718413354E-2</v>
      </c>
      <c r="BG177" s="22">
        <f>Constants!$H49*'Activity data'!BG9*Constants!$H67*FracLEACHMM*MMLeachEF*NtoN2O*kgtoGg</f>
        <v>4.5860485016970536E-2</v>
      </c>
      <c r="BH177" s="22">
        <f>Constants!$H49*'Activity data'!BH9*Constants!$H67*FracLEACHMM*MMLeachEF*NtoN2O*kgtoGg</f>
        <v>4.5938106637372925E-2</v>
      </c>
      <c r="BI177" s="22">
        <f>Constants!$H49*'Activity data'!BI9*Constants!$H67*FracLEACHMM*MMLeachEF*NtoN2O*kgtoGg</f>
        <v>4.6005370775741614E-2</v>
      </c>
      <c r="BJ177" s="22">
        <f>Constants!$H49*'Activity data'!BJ9*Constants!$H67*FracLEACHMM*MMLeachEF*NtoN2O*kgtoGg</f>
        <v>4.6067245714514357E-2</v>
      </c>
      <c r="BK177" s="22">
        <f>Constants!$H49*'Activity data'!BK9*Constants!$H67*FracLEACHMM*MMLeachEF*NtoN2O*kgtoGg</f>
        <v>4.615348179576817E-2</v>
      </c>
      <c r="BL177" s="22">
        <f>Constants!$H49*'Activity data'!BL9*Constants!$H67*FracLEACHMM*MMLeachEF*NtoN2O*kgtoGg</f>
        <v>4.6245623036388725E-2</v>
      </c>
      <c r="BM177" s="22">
        <f>Constants!$H49*'Activity data'!BM9*Constants!$H67*FracLEACHMM*MMLeachEF*NtoN2O*kgtoGg</f>
        <v>4.6334989368656897E-2</v>
      </c>
      <c r="BN177" s="22">
        <f>Constants!$H49*'Activity data'!BN9*Constants!$H67*FracLEACHMM*MMLeachEF*NtoN2O*kgtoGg</f>
        <v>4.6359248979220689E-2</v>
      </c>
      <c r="BO177" s="22">
        <f>Constants!$H49*'Activity data'!BO9*Constants!$H67*FracLEACHMM*MMLeachEF*NtoN2O*kgtoGg</f>
        <v>4.6381166873406078E-2</v>
      </c>
      <c r="BP177" s="22">
        <f>Constants!$H49*'Activity data'!BP9*Constants!$H67*FracLEACHMM*MMLeachEF*NtoN2O*kgtoGg</f>
        <v>4.6400962098308234E-2</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Feedlot</v>
      </c>
      <c r="E178" t="str">
        <f t="shared" si="64"/>
        <v>Leaching/runoff - Feedlot</v>
      </c>
      <c r="F178" t="str">
        <f t="shared" si="47"/>
        <v>N2O</v>
      </c>
      <c r="G178" t="str">
        <f t="shared" si="48"/>
        <v>Gg N2O</v>
      </c>
      <c r="H178" s="22">
        <f>Constants!$H50*'Activity data'!H10*Constants!$H68*FracLEACHMM*MMLeachEF*NtoN2O*kgtoGg</f>
        <v>3.2554021499999995E-2</v>
      </c>
      <c r="I178" s="22">
        <f>Constants!$H50*'Activity data'!I10*Constants!$H68*FracLEACHMM*MMLeachEF*NtoN2O*kgtoGg</f>
        <v>3.2554021499999995E-2</v>
      </c>
      <c r="J178" s="22">
        <f>Constants!$H50*'Activity data'!J10*Constants!$H68*FracLEACHMM*MMLeachEF*NtoN2O*kgtoGg</f>
        <v>3.2554021499999995E-2</v>
      </c>
      <c r="K178" s="22">
        <f>Constants!$H50*'Activity data'!K10*Constants!$H68*FracLEACHMM*MMLeachEF*NtoN2O*kgtoGg</f>
        <v>3.2554021499999995E-2</v>
      </c>
      <c r="L178" s="22">
        <f>Constants!$H50*'Activity data'!L10*Constants!$H68*FracLEACHMM*MMLeachEF*NtoN2O*kgtoGg</f>
        <v>3.2554021499999995E-2</v>
      </c>
      <c r="M178" s="22">
        <f>Constants!$H50*'Activity data'!M10*Constants!$H68*FracLEACHMM*MMLeachEF*NtoN2O*kgtoGg</f>
        <v>3.2554021499999995E-2</v>
      </c>
      <c r="N178" s="22">
        <f>Constants!$H50*'Activity data'!N10*Constants!$H68*FracLEACHMM*MMLeachEF*NtoN2O*kgtoGg</f>
        <v>3.2554021499999995E-2</v>
      </c>
      <c r="O178" s="22">
        <f>Constants!$H50*'Activity data'!O10*Constants!$H68*FracLEACHMM*MMLeachEF*NtoN2O*kgtoGg</f>
        <v>3.2554021499999995E-2</v>
      </c>
      <c r="P178" s="22">
        <f>Constants!$H50*'Activity data'!P10*Constants!$H68*FracLEACHMM*MMLeachEF*NtoN2O*kgtoGg</f>
        <v>3.2554021499999995E-2</v>
      </c>
      <c r="Q178" s="22">
        <f>Constants!$H50*'Activity data'!Q10*Constants!$H68*FracLEACHMM*MMLeachEF*NtoN2O*kgtoGg</f>
        <v>3.2554021499999995E-2</v>
      </c>
      <c r="R178" s="22">
        <f>Constants!$H50*'Activity data'!R10*Constants!$H68*FracLEACHMM*MMLeachEF*NtoN2O*kgtoGg</f>
        <v>3.2554021499999995E-2</v>
      </c>
      <c r="S178" s="22">
        <f>Constants!$H50*'Activity data'!S10*Constants!$H68*FracLEACHMM*MMLeachEF*NtoN2O*kgtoGg</f>
        <v>3.2554021499999995E-2</v>
      </c>
      <c r="T178" s="22">
        <f>Constants!$H50*'Activity data'!T10*Constants!$H68*FracLEACHMM*MMLeachEF*NtoN2O*kgtoGg</f>
        <v>3.2554021499999995E-2</v>
      </c>
      <c r="U178" s="22">
        <f>Constants!$H50*'Activity data'!U10*Constants!$H68*FracLEACHMM*MMLeachEF*NtoN2O*kgtoGg</f>
        <v>3.2554021499999995E-2</v>
      </c>
      <c r="V178" s="22">
        <f>Constants!$H50*'Activity data'!V10*Constants!$H68*FracLEACHMM*MMLeachEF*NtoN2O*kgtoGg</f>
        <v>3.2554021499999995E-2</v>
      </c>
      <c r="W178" s="22">
        <f>Constants!$H50*'Activity data'!W10*Constants!$H68*FracLEACHMM*MMLeachEF*NtoN2O*kgtoGg</f>
        <v>3.2554021499999995E-2</v>
      </c>
      <c r="X178" s="22">
        <f>Constants!$H50*'Activity data'!X10*Constants!$H68*FracLEACHMM*MMLeachEF*NtoN2O*kgtoGg</f>
        <v>3.2554021499999995E-2</v>
      </c>
      <c r="Y178" s="22">
        <f>Constants!$H50*'Activity data'!Y10*Constants!$H68*FracLEACHMM*MMLeachEF*NtoN2O*kgtoGg</f>
        <v>3.2554021499999995E-2</v>
      </c>
      <c r="Z178" s="22">
        <f>Constants!$H50*'Activity data'!Z10*Constants!$H68*FracLEACHMM*MMLeachEF*NtoN2O*kgtoGg</f>
        <v>3.0317695864706243E-2</v>
      </c>
      <c r="AA178" s="22">
        <f>Constants!$H50*'Activity data'!AA10*Constants!$H68*FracLEACHMM*MMLeachEF*NtoN2O*kgtoGg</f>
        <v>3.1067342637581243E-2</v>
      </c>
      <c r="AB178" s="22">
        <f>Constants!$H50*'Activity data'!AB10*Constants!$H68*FracLEACHMM*MMLeachEF*NtoN2O*kgtoGg</f>
        <v>3.0990059132174997E-2</v>
      </c>
      <c r="AC178" s="22">
        <f>Constants!$H50*'Activity data'!AC10*Constants!$H68*FracLEACHMM*MMLeachEF*NtoN2O*kgtoGg</f>
        <v>3.5793934653262499E-2</v>
      </c>
      <c r="AD178" s="22">
        <f>Constants!$H50*'Activity data'!AD10*Constants!$H68*FracLEACHMM*MMLeachEF*NtoN2O*kgtoGg</f>
        <v>2.3908096393115762E-2</v>
      </c>
      <c r="AE178" s="22">
        <f>Constants!$H50*'Activity data'!AE10*Constants!$H68*FracLEACHMM*MMLeachEF*NtoN2O*kgtoGg</f>
        <v>2.4612406665384726E-2</v>
      </c>
      <c r="AF178" s="22">
        <f>Constants!$H50*'Activity data'!AF10*Constants!$H68*FracLEACHMM*MMLeachEF*NtoN2O*kgtoGg</f>
        <v>2.5148743033398094E-2</v>
      </c>
      <c r="AG178" s="22">
        <f>Constants!$H50*'Activity data'!AG10*Constants!$H68*FracLEACHMM*MMLeachEF*NtoN2O*kgtoGg</f>
        <v>2.550456991559381E-2</v>
      </c>
      <c r="AH178" s="22">
        <f>Constants!$H50*'Activity data'!AH10*Constants!$H68*FracLEACHMM*MMLeachEF*NtoN2O*kgtoGg</f>
        <v>2.5712859416008718E-2</v>
      </c>
      <c r="AI178" s="22">
        <f>Constants!$H50*'Activity data'!AI10*Constants!$H68*FracLEACHMM*MMLeachEF*NtoN2O*kgtoGg</f>
        <v>2.6045832377224E-2</v>
      </c>
      <c r="AJ178" s="22">
        <f>Constants!$H50*'Activity data'!AJ10*Constants!$H68*FracLEACHMM*MMLeachEF*NtoN2O*kgtoGg</f>
        <v>2.632698950175302E-2</v>
      </c>
      <c r="AK178" s="22">
        <f>Constants!$H50*'Activity data'!AK10*Constants!$H68*FracLEACHMM*MMLeachEF*NtoN2O*kgtoGg</f>
        <v>2.6558979859230881E-2</v>
      </c>
      <c r="AL178" s="22">
        <f>Constants!$H50*'Activity data'!AL10*Constants!$H68*FracLEACHMM*MMLeachEF*NtoN2O*kgtoGg</f>
        <v>2.4112485055341765E-2</v>
      </c>
      <c r="AM178" s="22">
        <f>Constants!$H50*'Activity data'!AM10*Constants!$H68*FracLEACHMM*MMLeachEF*NtoN2O*kgtoGg</f>
        <v>2.4947533149919428E-2</v>
      </c>
      <c r="AN178" s="22">
        <f>Constants!$H50*'Activity data'!AN10*Constants!$H68*FracLEACHMM*MMLeachEF*NtoN2O*kgtoGg</f>
        <v>2.576423665756369E-2</v>
      </c>
      <c r="AO178" s="22">
        <f>Constants!$H50*'Activity data'!AO10*Constants!$H68*FracLEACHMM*MMLeachEF*NtoN2O*kgtoGg</f>
        <v>2.6596218370148871E-2</v>
      </c>
      <c r="AP178" s="22">
        <f>Constants!$H50*'Activity data'!AP10*Constants!$H68*FracLEACHMM*MMLeachEF*NtoN2O*kgtoGg</f>
        <v>2.7413212957727452E-2</v>
      </c>
      <c r="AQ178" s="22">
        <f>Constants!$H50*'Activity data'!AQ10*Constants!$H68*FracLEACHMM*MMLeachEF*NtoN2O*kgtoGg</f>
        <v>2.8267168692345815E-2</v>
      </c>
      <c r="AR178" s="22">
        <f>Constants!$H50*'Activity data'!AR10*Constants!$H68*FracLEACHMM*MMLeachEF*NtoN2O*kgtoGg</f>
        <v>2.9266398112394766E-2</v>
      </c>
      <c r="AS178" s="22">
        <f>Constants!$H50*'Activity data'!AS10*Constants!$H68*FracLEACHMM*MMLeachEF*NtoN2O*kgtoGg</f>
        <v>3.026873874950536E-2</v>
      </c>
      <c r="AT178" s="22">
        <f>Constants!$H50*'Activity data'!AT10*Constants!$H68*FracLEACHMM*MMLeachEF*NtoN2O*kgtoGg</f>
        <v>3.1322040144301198E-2</v>
      </c>
      <c r="AU178" s="22">
        <f>Constants!$H50*'Activity data'!AU10*Constants!$H68*FracLEACHMM*MMLeachEF*NtoN2O*kgtoGg</f>
        <v>3.2415924494417644E-2</v>
      </c>
      <c r="AV178" s="22">
        <f>Constants!$H50*'Activity data'!AV10*Constants!$H68*FracLEACHMM*MMLeachEF*NtoN2O*kgtoGg</f>
        <v>3.3553753103381968E-2</v>
      </c>
      <c r="AW178" s="22">
        <f>Constants!$H50*'Activity data'!AW10*Constants!$H68*FracLEACHMM*MMLeachEF*NtoN2O*kgtoGg</f>
        <v>3.4899447932536971E-2</v>
      </c>
      <c r="AX178" s="22">
        <f>Constants!$H50*'Activity data'!AX10*Constants!$H68*FracLEACHMM*MMLeachEF*NtoN2O*kgtoGg</f>
        <v>3.6206683880100128E-2</v>
      </c>
      <c r="AY178" s="22">
        <f>Constants!$H50*'Activity data'!AY10*Constants!$H68*FracLEACHMM*MMLeachEF*NtoN2O*kgtoGg</f>
        <v>3.7650356826796204E-2</v>
      </c>
      <c r="AZ178" s="22">
        <f>Constants!$H50*'Activity data'!AZ10*Constants!$H68*FracLEACHMM*MMLeachEF*NtoN2O*kgtoGg</f>
        <v>3.9195566148147995E-2</v>
      </c>
      <c r="BA178" s="22">
        <f>Constants!$H50*'Activity data'!BA10*Constants!$H68*FracLEACHMM*MMLeachEF*NtoN2O*kgtoGg</f>
        <v>4.0849536448954095E-2</v>
      </c>
      <c r="BB178" s="22">
        <f>Constants!$H50*'Activity data'!BB10*Constants!$H68*FracLEACHMM*MMLeachEF*NtoN2O*kgtoGg</f>
        <v>4.2569395441184155E-2</v>
      </c>
      <c r="BC178" s="22">
        <f>Constants!$H50*'Activity data'!BC10*Constants!$H68*FracLEACHMM*MMLeachEF*NtoN2O*kgtoGg</f>
        <v>4.4371702840028962E-2</v>
      </c>
      <c r="BD178" s="22">
        <f>Constants!$H50*'Activity data'!BD10*Constants!$H68*FracLEACHMM*MMLeachEF*NtoN2O*kgtoGg</f>
        <v>4.6217946475788967E-2</v>
      </c>
      <c r="BE178" s="22">
        <f>Constants!$H50*'Activity data'!BE10*Constants!$H68*FracLEACHMM*MMLeachEF*NtoN2O*kgtoGg</f>
        <v>4.8150092594346862E-2</v>
      </c>
      <c r="BF178" s="22">
        <f>Constants!$H50*'Activity data'!BF10*Constants!$H68*FracLEACHMM*MMLeachEF*NtoN2O*kgtoGg</f>
        <v>5.0205577583235794E-2</v>
      </c>
      <c r="BG178" s="22">
        <f>Constants!$H50*'Activity data'!BG10*Constants!$H68*FracLEACHMM*MMLeachEF*NtoN2O*kgtoGg</f>
        <v>5.2361827674061508E-2</v>
      </c>
      <c r="BH178" s="22">
        <f>Constants!$H50*'Activity data'!BH10*Constants!$H68*FracLEACHMM*MMLeachEF*NtoN2O*kgtoGg</f>
        <v>5.4621500112790509E-2</v>
      </c>
      <c r="BI178" s="22">
        <f>Constants!$H50*'Activity data'!BI10*Constants!$H68*FracLEACHMM*MMLeachEF*NtoN2O*kgtoGg</f>
        <v>5.6981200436167029E-2</v>
      </c>
      <c r="BJ178" s="22">
        <f>Constants!$H50*'Activity data'!BJ10*Constants!$H68*FracLEACHMM*MMLeachEF*NtoN2O*kgtoGg</f>
        <v>5.9453426350885324E-2</v>
      </c>
      <c r="BK178" s="22">
        <f>Constants!$H50*'Activity data'!BK10*Constants!$H68*FracLEACHMM*MMLeachEF*NtoN2O*kgtoGg</f>
        <v>6.2085622675768004E-2</v>
      </c>
      <c r="BL178" s="22">
        <f>Constants!$H50*'Activity data'!BL10*Constants!$H68*FracLEACHMM*MMLeachEF*NtoN2O*kgtoGg</f>
        <v>6.4865120183852487E-2</v>
      </c>
      <c r="BM178" s="22">
        <f>Constants!$H50*'Activity data'!BM10*Constants!$H68*FracLEACHMM*MMLeachEF*NtoN2O*kgtoGg</f>
        <v>6.7790373201272694E-2</v>
      </c>
      <c r="BN178" s="22">
        <f>Constants!$H50*'Activity data'!BN10*Constants!$H68*FracLEACHMM*MMLeachEF*NtoN2O*kgtoGg</f>
        <v>7.0776795024357575E-2</v>
      </c>
      <c r="BO178" s="22">
        <f>Constants!$H50*'Activity data'!BO10*Constants!$H68*FracLEACHMM*MMLeachEF*NtoN2O*kgtoGg</f>
        <v>7.3923477039729429E-2</v>
      </c>
      <c r="BP178" s="22">
        <f>Constants!$H50*'Activity data'!BP10*Constants!$H68*FracLEACHMM*MMLeachEF*NtoN2O*kgtoGg</f>
        <v>7.7242944025825738E-2</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Commercial sheep</v>
      </c>
      <c r="E179" t="str">
        <f t="shared" si="64"/>
        <v>Leaching/runoff - Commercial sheep</v>
      </c>
      <c r="F179" t="str">
        <f t="shared" si="47"/>
        <v>N2O</v>
      </c>
      <c r="G179" t="str">
        <f t="shared" si="48"/>
        <v>Gg N2O</v>
      </c>
      <c r="H179" s="22">
        <f>Constants!$H51*'Activity data'!H11*Constants!$H69*FracLEACHMM*MMLeachEF*NtoN2O*kgtoGg</f>
        <v>6.9270979206507962E-3</v>
      </c>
      <c r="I179" s="22">
        <f>Constants!$H51*'Activity data'!I11*Constants!$H69*FracLEACHMM*MMLeachEF*NtoN2O*kgtoGg</f>
        <v>6.6156222878065631E-3</v>
      </c>
      <c r="J179" s="22">
        <f>Constants!$H51*'Activity data'!J11*Constants!$H69*FracLEACHMM*MMLeachEF*NtoN2O*kgtoGg</f>
        <v>6.3422723815345083E-3</v>
      </c>
      <c r="K179" s="22">
        <f>Constants!$H51*'Activity data'!K11*Constants!$H69*FracLEACHMM*MMLeachEF*NtoN2O*kgtoGg</f>
        <v>5.9314387945930795E-3</v>
      </c>
      <c r="L179" s="22">
        <f>Constants!$H51*'Activity data'!L11*Constants!$H69*FracLEACHMM*MMLeachEF*NtoN2O*kgtoGg</f>
        <v>5.9732615613177133E-3</v>
      </c>
      <c r="M179" s="22">
        <f>Constants!$H51*'Activity data'!M11*Constants!$H69*FracLEACHMM*MMLeachEF*NtoN2O*kgtoGg</f>
        <v>5.8877675077922183E-3</v>
      </c>
      <c r="N179" s="22">
        <f>Constants!$H51*'Activity data'!N11*Constants!$H69*FracLEACHMM*MMLeachEF*NtoN2O*kgtoGg</f>
        <v>5.90740803360213E-3</v>
      </c>
      <c r="O179" s="22">
        <f>Constants!$H51*'Activity data'!O11*Constants!$H69*FracLEACHMM*MMLeachEF*NtoN2O*kgtoGg</f>
        <v>5.7789358883043596E-3</v>
      </c>
      <c r="P179" s="22">
        <f>Constants!$H51*'Activity data'!P11*Constants!$H69*FracLEACHMM*MMLeachEF*NtoN2O*kgtoGg</f>
        <v>5.7948793739618174E-3</v>
      </c>
      <c r="Q179" s="22">
        <f>Constants!$H51*'Activity data'!Q11*Constants!$H69*FracLEACHMM*MMLeachEF*NtoN2O*kgtoGg</f>
        <v>5.6525433280923453E-3</v>
      </c>
      <c r="R179" s="22">
        <f>Constants!$H51*'Activity data'!R11*Constants!$H69*FracLEACHMM*MMLeachEF*NtoN2O*kgtoGg</f>
        <v>5.449899314735971E-3</v>
      </c>
      <c r="S179" s="22">
        <f>Constants!$H51*'Activity data'!S11*Constants!$H69*FracLEACHMM*MMLeachEF*NtoN2O*kgtoGg</f>
        <v>5.3140330891332929E-3</v>
      </c>
      <c r="T179" s="22">
        <f>Constants!$H51*'Activity data'!T11*Constants!$H69*FracLEACHMM*MMLeachEF*NtoN2O*kgtoGg</f>
        <v>5.2253041254744018E-3</v>
      </c>
      <c r="U179" s="22">
        <f>Constants!$H51*'Activity data'!U11*Constants!$H69*FracLEACHMM*MMLeachEF*NtoN2O*kgtoGg</f>
        <v>5.2435582612271421E-3</v>
      </c>
      <c r="V179" s="22">
        <f>Constants!$H51*'Activity data'!V11*Constants!$H69*FracLEACHMM*MMLeachEF*NtoN2O*kgtoGg</f>
        <v>5.1502079973776843E-3</v>
      </c>
      <c r="W179" s="22">
        <f>Constants!$H51*'Activity data'!W11*Constants!$H69*FracLEACHMM*MMLeachEF*NtoN2O*kgtoGg</f>
        <v>5.1379615518726812E-3</v>
      </c>
      <c r="X179" s="22">
        <f>Constants!$H51*'Activity data'!X11*Constants!$H69*FracLEACHMM*MMLeachEF*NtoN2O*kgtoGg</f>
        <v>5.0707216340999273E-3</v>
      </c>
      <c r="Y179" s="22">
        <f>Constants!$H51*'Activity data'!Y11*Constants!$H69*FracLEACHMM*MMLeachEF*NtoN2O*kgtoGg</f>
        <v>5.0658692688998318E-3</v>
      </c>
      <c r="Z179" s="22">
        <f>Constants!$H51*'Activity data'!Z11*Constants!$H69*FracLEACHMM*MMLeachEF*NtoN2O*kgtoGg</f>
        <v>5.0822748845763448E-3</v>
      </c>
      <c r="AA179" s="22">
        <f>Constants!$H51*'Activity data'!AA11*Constants!$H69*FracLEACHMM*MMLeachEF*NtoN2O*kgtoGg</f>
        <v>5.0642518138331325E-3</v>
      </c>
      <c r="AB179" s="22">
        <f>Constants!$H51*'Activity data'!AB11*Constants!$H69*FracLEACHMM*MMLeachEF*NtoN2O*kgtoGg</f>
        <v>4.9662802497931072E-3</v>
      </c>
      <c r="AC179" s="22">
        <f>Constants!$H51*'Activity data'!AC11*Constants!$H69*FracLEACHMM*MMLeachEF*NtoN2O*kgtoGg</f>
        <v>4.9274613281923407E-3</v>
      </c>
      <c r="AD179" s="22">
        <f>Constants!$H51*'Activity data'!AD11*Constants!$H69*FracLEACHMM*MMLeachEF*NtoN2O*kgtoGg</f>
        <v>4.4756894918722822E-3</v>
      </c>
      <c r="AE179" s="22">
        <f>Constants!$H51*'Activity data'!AE11*Constants!$H69*FracLEACHMM*MMLeachEF*NtoN2O*kgtoGg</f>
        <v>4.4225265624730564E-3</v>
      </c>
      <c r="AF179" s="22">
        <f>Constants!$H51*'Activity data'!AF11*Constants!$H69*FracLEACHMM*MMLeachEF*NtoN2O*kgtoGg</f>
        <v>4.3920855216698865E-3</v>
      </c>
      <c r="AG179" s="22">
        <f>Constants!$H51*'Activity data'!AG11*Constants!$H69*FracLEACHMM*MMLeachEF*NtoN2O*kgtoGg</f>
        <v>4.3835343826162821E-3</v>
      </c>
      <c r="AH179" s="22">
        <f>Constants!$H51*'Activity data'!AH11*Constants!$H69*FracLEACHMM*MMLeachEF*NtoN2O*kgtoGg</f>
        <v>4.3926800351378557E-3</v>
      </c>
      <c r="AI179" s="22">
        <f>Constants!$H51*'Activity data'!AI11*Constants!$H69*FracLEACHMM*MMLeachEF*NtoN2O*kgtoGg</f>
        <v>4.3967451207319319E-3</v>
      </c>
      <c r="AJ179" s="22">
        <f>Constants!$H51*'Activity data'!AJ11*Constants!$H69*FracLEACHMM*MMLeachEF*NtoN2O*kgtoGg</f>
        <v>4.4064366299785161E-3</v>
      </c>
      <c r="AK179" s="22">
        <f>Constants!$H51*'Activity data'!AK11*Constants!$H69*FracLEACHMM*MMLeachEF*NtoN2O*kgtoGg</f>
        <v>4.4214755928394913E-3</v>
      </c>
      <c r="AL179" s="22">
        <f>Constants!$H51*'Activity data'!AL11*Constants!$H69*FracLEACHMM*MMLeachEF*NtoN2O*kgtoGg</f>
        <v>4.6329413187477901E-3</v>
      </c>
      <c r="AM179" s="22">
        <f>Constants!$H51*'Activity data'!AM11*Constants!$H69*FracLEACHMM*MMLeachEF*NtoN2O*kgtoGg</f>
        <v>4.5779593592114483E-3</v>
      </c>
      <c r="AN179" s="22">
        <f>Constants!$H51*'Activity data'!AN11*Constants!$H69*FracLEACHMM*MMLeachEF*NtoN2O*kgtoGg</f>
        <v>4.5279442589435497E-3</v>
      </c>
      <c r="AO179" s="22">
        <f>Constants!$H51*'Activity data'!AO11*Constants!$H69*FracLEACHMM*MMLeachEF*NtoN2O*kgtoGg</f>
        <v>4.4804874552856261E-3</v>
      </c>
      <c r="AP179" s="22">
        <f>Constants!$H51*'Activity data'!AP11*Constants!$H69*FracLEACHMM*MMLeachEF*NtoN2O*kgtoGg</f>
        <v>4.4371973485299327E-3</v>
      </c>
      <c r="AQ179" s="22">
        <f>Constants!$H51*'Activity data'!AQ11*Constants!$H69*FracLEACHMM*MMLeachEF*NtoN2O*kgtoGg</f>
        <v>4.3944572492784269E-3</v>
      </c>
      <c r="AR179" s="22">
        <f>Constants!$H51*'Activity data'!AR11*Constants!$H69*FracLEACHMM*MMLeachEF*NtoN2O*kgtoGg</f>
        <v>4.3324261932994896E-3</v>
      </c>
      <c r="AS179" s="22">
        <f>Constants!$H51*'Activity data'!AS11*Constants!$H69*FracLEACHMM*MMLeachEF*NtoN2O*kgtoGg</f>
        <v>4.2736550847588079E-3</v>
      </c>
      <c r="AT179" s="22">
        <f>Constants!$H51*'Activity data'!AT11*Constants!$H69*FracLEACHMM*MMLeachEF*NtoN2O*kgtoGg</f>
        <v>4.2149014305180015E-3</v>
      </c>
      <c r="AU179" s="22">
        <f>Constants!$H51*'Activity data'!AU11*Constants!$H69*FracLEACHMM*MMLeachEF*NtoN2O*kgtoGg</f>
        <v>4.1570064860338967E-3</v>
      </c>
      <c r="AV179" s="22">
        <f>Constants!$H51*'Activity data'!AV11*Constants!$H69*FracLEACHMM*MMLeachEF*NtoN2O*kgtoGg</f>
        <v>4.0996326977839979E-3</v>
      </c>
      <c r="AW179" s="22">
        <f>Constants!$H51*'Activity data'!AW11*Constants!$H69*FracLEACHMM*MMLeachEF*NtoN2O*kgtoGg</f>
        <v>4.0242848947551774E-3</v>
      </c>
      <c r="AX179" s="22">
        <f>Constants!$H51*'Activity data'!AX11*Constants!$H69*FracLEACHMM*MMLeachEF*NtoN2O*kgtoGg</f>
        <v>3.9544355468582749E-3</v>
      </c>
      <c r="AY179" s="22">
        <f>Constants!$H51*'Activity data'!AY11*Constants!$H69*FracLEACHMM*MMLeachEF*NtoN2O*kgtoGg</f>
        <v>3.8807708922986026E-3</v>
      </c>
      <c r="AZ179" s="22">
        <f>Constants!$H51*'Activity data'!AZ11*Constants!$H69*FracLEACHMM*MMLeachEF*NtoN2O*kgtoGg</f>
        <v>3.8055652408069724E-3</v>
      </c>
      <c r="BA179" s="22">
        <f>Constants!$H51*'Activity data'!BA11*Constants!$H69*FracLEACHMM*MMLeachEF*NtoN2O*kgtoGg</f>
        <v>3.7284403109286296E-3</v>
      </c>
      <c r="BB179" s="22">
        <f>Constants!$H51*'Activity data'!BB11*Constants!$H69*FracLEACHMM*MMLeachEF*NtoN2O*kgtoGg</f>
        <v>3.6431555553975256E-3</v>
      </c>
      <c r="BC179" s="22">
        <f>Constants!$H51*'Activity data'!BC11*Constants!$H69*FracLEACHMM*MMLeachEF*NtoN2O*kgtoGg</f>
        <v>3.5576606770414787E-3</v>
      </c>
      <c r="BD179" s="22">
        <f>Constants!$H51*'Activity data'!BD11*Constants!$H69*FracLEACHMM*MMLeachEF*NtoN2O*kgtoGg</f>
        <v>3.4739528692374322E-3</v>
      </c>
      <c r="BE179" s="22">
        <f>Constants!$H51*'Activity data'!BE11*Constants!$H69*FracLEACHMM*MMLeachEF*NtoN2O*kgtoGg</f>
        <v>3.3899682052764262E-3</v>
      </c>
      <c r="BF179" s="22">
        <f>Constants!$H51*'Activity data'!BF11*Constants!$H69*FracLEACHMM*MMLeachEF*NtoN2O*kgtoGg</f>
        <v>3.3042238121521765E-3</v>
      </c>
      <c r="BG179" s="22">
        <f>Constants!$H51*'Activity data'!BG11*Constants!$H69*FracLEACHMM*MMLeachEF*NtoN2O*kgtoGg</f>
        <v>3.2106289400911942E-3</v>
      </c>
      <c r="BH179" s="22">
        <f>Constants!$H51*'Activity data'!BH11*Constants!$H69*FracLEACHMM*MMLeachEF*NtoN2O*kgtoGg</f>
        <v>3.1166026018464854E-3</v>
      </c>
      <c r="BI179" s="22">
        <f>Constants!$H51*'Activity data'!BI11*Constants!$H69*FracLEACHMM*MMLeachEF*NtoN2O*kgtoGg</f>
        <v>3.0224927441223036E-3</v>
      </c>
      <c r="BJ179" s="22">
        <f>Constants!$H51*'Activity data'!BJ11*Constants!$H69*FracLEACHMM*MMLeachEF*NtoN2O*kgtoGg</f>
        <v>2.9278365018793667E-3</v>
      </c>
      <c r="BK179" s="22">
        <f>Constants!$H51*'Activity data'!BK11*Constants!$H69*FracLEACHMM*MMLeachEF*NtoN2O*kgtoGg</f>
        <v>2.8311781563759406E-3</v>
      </c>
      <c r="BL179" s="22">
        <f>Constants!$H51*'Activity data'!BL11*Constants!$H69*FracLEACHMM*MMLeachEF*NtoN2O*kgtoGg</f>
        <v>2.7260291785806074E-3</v>
      </c>
      <c r="BM179" s="22">
        <f>Constants!$H51*'Activity data'!BM11*Constants!$H69*FracLEACHMM*MMLeachEF*NtoN2O*kgtoGg</f>
        <v>2.6200173235014345E-3</v>
      </c>
      <c r="BN179" s="22">
        <f>Constants!$H51*'Activity data'!BN11*Constants!$H69*FracLEACHMM*MMLeachEF*NtoN2O*kgtoGg</f>
        <v>2.5161712193543326E-3</v>
      </c>
      <c r="BO179" s="22">
        <f>Constants!$H51*'Activity data'!BO11*Constants!$H69*FracLEACHMM*MMLeachEF*NtoN2O*kgtoGg</f>
        <v>2.4110290565720048E-3</v>
      </c>
      <c r="BP179" s="22">
        <f>Constants!$H51*'Activity data'!BP11*Constants!$H69*FracLEACHMM*MMLeachEF*NtoN2O*kgtoGg</f>
        <v>2.3045508323848579E-3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Subsistence sheep</v>
      </c>
      <c r="E180" t="str">
        <f t="shared" si="64"/>
        <v>Leaching/runoff - Subsistence sheep</v>
      </c>
      <c r="F180" t="str">
        <f t="shared" si="47"/>
        <v>N2O</v>
      </c>
      <c r="G180" t="str">
        <f t="shared" si="48"/>
        <v>Gg N2O</v>
      </c>
      <c r="H180" s="22">
        <f>Constants!$H52*'Activity data'!H12*Constants!$H70*FracLEACHMM*MMLeachEF*NtoN2O*kgtoGg</f>
        <v>5.3816678004133863E-3</v>
      </c>
      <c r="I180" s="22">
        <f>Constants!$H52*'Activity data'!I12*Constants!$H70*FracLEACHMM*MMLeachEF*NtoN2O*kgtoGg</f>
        <v>5.1396821372839546E-3</v>
      </c>
      <c r="J180" s="22">
        <f>Constants!$H52*'Activity data'!J12*Constants!$H70*FracLEACHMM*MMLeachEF*NtoN2O*kgtoGg</f>
        <v>4.9273163809915805E-3</v>
      </c>
      <c r="K180" s="22">
        <f>Constants!$H52*'Activity data'!K12*Constants!$H70*FracLEACHMM*MMLeachEF*NtoN2O*kgtoGg</f>
        <v>4.6081394454989032E-3</v>
      </c>
      <c r="L180" s="22">
        <f>Constants!$H52*'Activity data'!L12*Constants!$H70*FracLEACHMM*MMLeachEF*NtoN2O*kgtoGg</f>
        <v>4.640631585726222E-3</v>
      </c>
      <c r="M180" s="22">
        <f>Constants!$H52*'Activity data'!M12*Constants!$H70*FracLEACHMM*MMLeachEF*NtoN2O*kgtoGg</f>
        <v>4.574211188576453E-3</v>
      </c>
      <c r="N180" s="22">
        <f>Constants!$H52*'Activity data'!N12*Constants!$H70*FracLEACHMM*MMLeachEF*NtoN2O*kgtoGg</f>
        <v>4.5894699284622113E-3</v>
      </c>
      <c r="O180" s="22">
        <f>Constants!$H52*'Activity data'!O12*Constants!$H70*FracLEACHMM*MMLeachEF*NtoN2O*kgtoGg</f>
        <v>4.4896598181506653E-3</v>
      </c>
      <c r="P180" s="22">
        <f>Constants!$H52*'Activity data'!P12*Constants!$H70*FracLEACHMM*MMLeachEF*NtoN2O*kgtoGg</f>
        <v>4.5020463246461771E-3</v>
      </c>
      <c r="Q180" s="22">
        <f>Constants!$H52*'Activity data'!Q12*Constants!$H70*FracLEACHMM*MMLeachEF*NtoN2O*kgtoGg</f>
        <v>4.3914653391211545E-3</v>
      </c>
      <c r="R180" s="22">
        <f>Constants!$H52*'Activity data'!R12*Constants!$H70*FracLEACHMM*MMLeachEF*NtoN2O*kgtoGg</f>
        <v>4.2340310464175105E-3</v>
      </c>
      <c r="S180" s="22">
        <f>Constants!$H52*'Activity data'!S12*Constants!$H70*FracLEACHMM*MMLeachEF*NtoN2O*kgtoGg</f>
        <v>4.1284764693254421E-3</v>
      </c>
      <c r="T180" s="22">
        <f>Constants!$H52*'Activity data'!T12*Constants!$H70*FracLEACHMM*MMLeachEF*NtoN2O*kgtoGg</f>
        <v>4.0595428679591952E-3</v>
      </c>
      <c r="U180" s="22">
        <f>Constants!$H52*'Activity data'!U12*Constants!$H70*FracLEACHMM*MMLeachEF*NtoN2O*kgtoGg</f>
        <v>4.0737245203236053E-3</v>
      </c>
      <c r="V180" s="22">
        <f>Constants!$H52*'Activity data'!V12*Constants!$H70*FracLEACHMM*MMLeachEF*NtoN2O*kgtoGg</f>
        <v>4.0012006272195314E-3</v>
      </c>
      <c r="W180" s="22">
        <f>Constants!$H52*'Activity data'!W12*Constants!$H70*FracLEACHMM*MMLeachEF*NtoN2O*kgtoGg</f>
        <v>3.9916863541142947E-3</v>
      </c>
      <c r="X180" s="22">
        <f>Constants!$H52*'Activity data'!X12*Constants!$H70*FracLEACHMM*MMLeachEF*NtoN2O*kgtoGg</f>
        <v>3.939447609328935E-3</v>
      </c>
      <c r="Y180" s="22">
        <f>Constants!$H52*'Activity data'!Y12*Constants!$H70*FracLEACHMM*MMLeachEF*NtoN2O*kgtoGg</f>
        <v>3.9356778030042172E-3</v>
      </c>
      <c r="Z180" s="22">
        <f>Constants!$H52*'Activity data'!Z12*Constants!$H70*FracLEACHMM*MMLeachEF*NtoN2O*kgtoGg</f>
        <v>3.9484233386734985E-3</v>
      </c>
      <c r="AA180" s="22">
        <f>Constants!$H52*'Activity data'!AA12*Constants!$H70*FracLEACHMM*MMLeachEF*NtoN2O*kgtoGg</f>
        <v>3.9344212008959783E-3</v>
      </c>
      <c r="AB180" s="22">
        <f>Constants!$H52*'Activity data'!AB12*Constants!$H70*FracLEACHMM*MMLeachEF*NtoN2O*kgtoGg</f>
        <v>3.8583070160540809E-3</v>
      </c>
      <c r="AC180" s="22">
        <f>Constants!$H52*'Activity data'!AC12*Constants!$H70*FracLEACHMM*MMLeachEF*NtoN2O*kgtoGg</f>
        <v>3.8281485654563466E-3</v>
      </c>
      <c r="AD180" s="22">
        <f>Constants!$H52*'Activity data'!AD12*Constants!$H70*FracLEACHMM*MMLeachEF*NtoN2O*kgtoGg</f>
        <v>3.7229681366813265E-3</v>
      </c>
      <c r="AE180" s="22">
        <f>Constants!$H52*'Activity data'!AE12*Constants!$H70*FracLEACHMM*MMLeachEF*NtoN2O*kgtoGg</f>
        <v>3.6787461475184533E-3</v>
      </c>
      <c r="AF180" s="22">
        <f>Constants!$H52*'Activity data'!AF12*Constants!$H70*FracLEACHMM*MMLeachEF*NtoN2O*kgtoGg</f>
        <v>3.6534246802532584E-3</v>
      </c>
      <c r="AG180" s="22">
        <f>Constants!$H52*'Activity data'!AG12*Constants!$H70*FracLEACHMM*MMLeachEF*NtoN2O*kgtoGg</f>
        <v>3.6463116715678462E-3</v>
      </c>
      <c r="AH180" s="22">
        <f>Constants!$H52*'Activity data'!AH12*Constants!$H70*FracLEACHMM*MMLeachEF*NtoN2O*kgtoGg</f>
        <v>3.6539192084599414E-3</v>
      </c>
      <c r="AI180" s="22">
        <f>Constants!$H52*'Activity data'!AI12*Constants!$H70*FracLEACHMM*MMLeachEF*NtoN2O*kgtoGg</f>
        <v>3.6573006280528572E-3</v>
      </c>
      <c r="AJ180" s="22">
        <f>Constants!$H52*'Activity data'!AJ12*Constants!$H70*FracLEACHMM*MMLeachEF*NtoN2O*kgtoGg</f>
        <v>3.6653622194985792E-3</v>
      </c>
      <c r="AK180" s="22">
        <f>Constants!$H52*'Activity data'!AK12*Constants!$H70*FracLEACHMM*MMLeachEF*NtoN2O*kgtoGg</f>
        <v>3.6778719299335461E-3</v>
      </c>
      <c r="AL180" s="22">
        <f>Constants!$H52*'Activity data'!AL12*Constants!$H70*FracLEACHMM*MMLeachEF*NtoN2O*kgtoGg</f>
        <v>3.8537733549511787E-3</v>
      </c>
      <c r="AM180" s="22">
        <f>Constants!$H52*'Activity data'!AM12*Constants!$H70*FracLEACHMM*MMLeachEF*NtoN2O*kgtoGg</f>
        <v>3.8080382600975664E-3</v>
      </c>
      <c r="AN180" s="22">
        <f>Constants!$H52*'Activity data'!AN12*Constants!$H70*FracLEACHMM*MMLeachEF*NtoN2O*kgtoGg</f>
        <v>3.7664346982355435E-3</v>
      </c>
      <c r="AO180" s="22">
        <f>Constants!$H52*'Activity data'!AO12*Constants!$H70*FracLEACHMM*MMLeachEF*NtoN2O*kgtoGg</f>
        <v>3.726959178718822E-3</v>
      </c>
      <c r="AP180" s="22">
        <f>Constants!$H52*'Activity data'!AP12*Constants!$H70*FracLEACHMM*MMLeachEF*NtoN2O*kgtoGg</f>
        <v>3.6909496011157165E-3</v>
      </c>
      <c r="AQ180" s="22">
        <f>Constants!$H52*'Activity data'!AQ12*Constants!$H70*FracLEACHMM*MMLeachEF*NtoN2O*kgtoGg</f>
        <v>3.6553975307674689E-3</v>
      </c>
      <c r="AR180" s="22">
        <f>Constants!$H52*'Activity data'!AR12*Constants!$H70*FracLEACHMM*MMLeachEF*NtoN2O*kgtoGg</f>
        <v>3.6037988563478833E-3</v>
      </c>
      <c r="AS180" s="22">
        <f>Constants!$H52*'Activity data'!AS12*Constants!$H70*FracLEACHMM*MMLeachEF*NtoN2O*kgtoGg</f>
        <v>3.5549118714818116E-3</v>
      </c>
      <c r="AT180" s="22">
        <f>Constants!$H52*'Activity data'!AT12*Constants!$H70*FracLEACHMM*MMLeachEF*NtoN2O*kgtoGg</f>
        <v>3.5060394054518655E-3</v>
      </c>
      <c r="AU180" s="22">
        <f>Constants!$H52*'Activity data'!AU12*Constants!$H70*FracLEACHMM*MMLeachEF*NtoN2O*kgtoGg</f>
        <v>3.4578812313916059E-3</v>
      </c>
      <c r="AV180" s="22">
        <f>Constants!$H52*'Activity data'!AV12*Constants!$H70*FracLEACHMM*MMLeachEF*NtoN2O*kgtoGg</f>
        <v>3.4101565655221423E-3</v>
      </c>
      <c r="AW180" s="22">
        <f>Constants!$H52*'Activity data'!AW12*Constants!$H70*FracLEACHMM*MMLeachEF*NtoN2O*kgtoGg</f>
        <v>3.3474807542634194E-3</v>
      </c>
      <c r="AX180" s="22">
        <f>Constants!$H52*'Activity data'!AX12*Constants!$H70*FracLEACHMM*MMLeachEF*NtoN2O*kgtoGg</f>
        <v>3.2893786680797429E-3</v>
      </c>
      <c r="AY180" s="22">
        <f>Constants!$H52*'Activity data'!AY12*Constants!$H70*FracLEACHMM*MMLeachEF*NtoN2O*kgtoGg</f>
        <v>3.2281029334195687E-3</v>
      </c>
      <c r="AZ180" s="22">
        <f>Constants!$H52*'Activity data'!AZ12*Constants!$H70*FracLEACHMM*MMLeachEF*NtoN2O*kgtoGg</f>
        <v>3.1655453666558004E-3</v>
      </c>
      <c r="BA180" s="22">
        <f>Constants!$H52*'Activity data'!BA12*Constants!$H70*FracLEACHMM*MMLeachEF*NtoN2O*kgtoGg</f>
        <v>3.1013913056999903E-3</v>
      </c>
      <c r="BB180" s="22">
        <f>Constants!$H52*'Activity data'!BB12*Constants!$H70*FracLEACHMM*MMLeachEF*NtoN2O*kgtoGg</f>
        <v>3.0304497383809104E-3</v>
      </c>
      <c r="BC180" s="22">
        <f>Constants!$H52*'Activity data'!BC12*Constants!$H70*FracLEACHMM*MMLeachEF*NtoN2O*kgtoGg</f>
        <v>2.9593333866887238E-3</v>
      </c>
      <c r="BD180" s="22">
        <f>Constants!$H52*'Activity data'!BD12*Constants!$H70*FracLEACHMM*MMLeachEF*NtoN2O*kgtoGg</f>
        <v>2.889703556064451E-3</v>
      </c>
      <c r="BE180" s="22">
        <f>Constants!$H52*'Activity data'!BE12*Constants!$H70*FracLEACHMM*MMLeachEF*NtoN2O*kgtoGg</f>
        <v>2.819843430945288E-3</v>
      </c>
      <c r="BF180" s="22">
        <f>Constants!$H52*'Activity data'!BF12*Constants!$H70*FracLEACHMM*MMLeachEF*NtoN2O*kgtoGg</f>
        <v>2.748519527872844E-3</v>
      </c>
      <c r="BG180" s="22">
        <f>Constants!$H52*'Activity data'!BG12*Constants!$H70*FracLEACHMM*MMLeachEF*NtoN2O*kgtoGg</f>
        <v>2.6706654392296136E-3</v>
      </c>
      <c r="BH180" s="22">
        <f>Constants!$H52*'Activity data'!BH12*Constants!$H70*FracLEACHMM*MMLeachEF*NtoN2O*kgtoGg</f>
        <v>2.5924524483754516E-3</v>
      </c>
      <c r="BI180" s="22">
        <f>Constants!$H52*'Activity data'!BI12*Constants!$H70*FracLEACHMM*MMLeachEF*NtoN2O*kgtoGg</f>
        <v>2.5141699843459434E-3</v>
      </c>
      <c r="BJ180" s="22">
        <f>Constants!$H52*'Activity data'!BJ12*Constants!$H70*FracLEACHMM*MMLeachEF*NtoN2O*kgtoGg</f>
        <v>2.4354330267334027E-3</v>
      </c>
      <c r="BK180" s="22">
        <f>Constants!$H52*'Activity data'!BK12*Constants!$H70*FracLEACHMM*MMLeachEF*NtoN2O*kgtoGg</f>
        <v>2.3550306795403994E-3</v>
      </c>
      <c r="BL180" s="22">
        <f>Constants!$H52*'Activity data'!BL12*Constants!$H70*FracLEACHMM*MMLeachEF*NtoN2O*kgtoGg</f>
        <v>2.2675656543978979E-3</v>
      </c>
      <c r="BM180" s="22">
        <f>Constants!$H52*'Activity data'!BM12*Constants!$H70*FracLEACHMM*MMLeachEF*NtoN2O*kgtoGg</f>
        <v>2.1793828706531894E-3</v>
      </c>
      <c r="BN180" s="22">
        <f>Constants!$H52*'Activity data'!BN12*Constants!$H70*FracLEACHMM*MMLeachEF*NtoN2O*kgtoGg</f>
        <v>2.0930016018989041E-3</v>
      </c>
      <c r="BO180" s="22">
        <f>Constants!$H52*'Activity data'!BO12*Constants!$H70*FracLEACHMM*MMLeachEF*NtoN2O*kgtoGg</f>
        <v>2.0055422456206787E-3</v>
      </c>
      <c r="BP180" s="22">
        <f>Constants!$H52*'Activity data'!BP12*Constants!$H70*FracLEACHMM*MMLeachEF*NtoN2O*kgtoGg</f>
        <v>1.9169715267137845E-3</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Commercial goats</v>
      </c>
      <c r="E181" t="str">
        <f t="shared" si="64"/>
        <v>Leaching/runoff - Commercial goats</v>
      </c>
      <c r="F181" t="str">
        <f t="shared" si="47"/>
        <v>N2O</v>
      </c>
      <c r="G181" t="str">
        <f t="shared" si="48"/>
        <v>Gg N2O</v>
      </c>
      <c r="H181" s="22">
        <f>Constants!$H53*'Activity data'!H13*Constants!$H71*FracLEACHMM*MMLeachEF*NtoN2O*kgtoGg</f>
        <v>7.2865318808700474E-4</v>
      </c>
      <c r="I181" s="22">
        <f>Constants!$H53*'Activity data'!I13*Constants!$H71*FracLEACHMM*MMLeachEF*NtoN2O*kgtoGg</f>
        <v>6.4433535341651871E-4</v>
      </c>
      <c r="J181" s="22">
        <f>Constants!$H53*'Activity data'!J13*Constants!$H71*FracLEACHMM*MMLeachEF*NtoN2O*kgtoGg</f>
        <v>6.0020639321514246E-4</v>
      </c>
      <c r="K181" s="22">
        <f>Constants!$H53*'Activity data'!K13*Constants!$H71*FracLEACHMM*MMLeachEF*NtoN2O*kgtoGg</f>
        <v>5.6710967306411041E-4</v>
      </c>
      <c r="L181" s="22">
        <f>Constants!$H53*'Activity data'!L13*Constants!$H71*FracLEACHMM*MMLeachEF*NtoN2O*kgtoGg</f>
        <v>6.138653570869968E-4</v>
      </c>
      <c r="M181" s="22">
        <f>Constants!$H53*'Activity data'!M13*Constants!$H71*FracLEACHMM*MMLeachEF*NtoN2O*kgtoGg</f>
        <v>6.2227087331583042E-4</v>
      </c>
      <c r="N181" s="22">
        <f>Constants!$H53*'Activity data'!N13*Constants!$H71*FracLEACHMM*MMLeachEF*NtoN2O*kgtoGg</f>
        <v>6.3198975145541928E-4</v>
      </c>
      <c r="O181" s="22">
        <f>Constants!$H53*'Activity data'!O13*Constants!$H71*FracLEACHMM*MMLeachEF*NtoN2O*kgtoGg</f>
        <v>6.2883768286960682E-4</v>
      </c>
      <c r="P181" s="22">
        <f>Constants!$H53*'Activity data'!P13*Constants!$H71*FracLEACHMM*MMLeachEF*NtoN2O*kgtoGg</f>
        <v>6.1990682187647121E-4</v>
      </c>
      <c r="Q181" s="22">
        <f>Constants!$H53*'Activity data'!Q13*Constants!$H71*FracLEACHMM*MMLeachEF*NtoN2O*kgtoGg</f>
        <v>6.1071328850118467E-4</v>
      </c>
      <c r="R181" s="22">
        <f>Constants!$H53*'Activity data'!R13*Constants!$H71*FracLEACHMM*MMLeachEF*NtoN2O*kgtoGg</f>
        <v>6.1859345996571587E-4</v>
      </c>
      <c r="S181" s="22">
        <f>Constants!$H53*'Activity data'!S13*Constants!$H71*FracLEACHMM*MMLeachEF*NtoN2O*kgtoGg</f>
        <v>6.3750587148059137E-4</v>
      </c>
      <c r="T181" s="22">
        <f>Constants!$H53*'Activity data'!T13*Constants!$H71*FracLEACHMM*MMLeachEF*NtoN2O*kgtoGg</f>
        <v>5.8208199884672053E-4</v>
      </c>
      <c r="U181" s="22">
        <f>Constants!$H53*'Activity data'!U13*Constants!$H71*FracLEACHMM*MMLeachEF*NtoN2O*kgtoGg</f>
        <v>5.6737234544626167E-4</v>
      </c>
      <c r="V181" s="22">
        <f>Constants!$H53*'Activity data'!V13*Constants!$H71*FracLEACHMM*MMLeachEF*NtoN2O*kgtoGg</f>
        <v>5.6842303497486597E-4</v>
      </c>
      <c r="W181" s="22">
        <f>Constants!$H53*'Activity data'!W13*Constants!$H71*FracLEACHMM*MMLeachEF*NtoN2O*kgtoGg</f>
        <v>5.6106820827463643E-4</v>
      </c>
      <c r="X181" s="22">
        <f>Constants!$H53*'Activity data'!X13*Constants!$H71*FracLEACHMM*MMLeachEF*NtoN2O*kgtoGg</f>
        <v>5.7288846547143355E-4</v>
      </c>
      <c r="Y181" s="22">
        <f>Constants!$H53*'Activity data'!Y13*Constants!$H71*FracLEACHMM*MMLeachEF*NtoN2O*kgtoGg</f>
        <v>5.558147606316157E-4</v>
      </c>
      <c r="Z181" s="22">
        <f>Constants!$H53*'Activity data'!Z13*Constants!$H71*FracLEACHMM*MMLeachEF*NtoN2O*kgtoGg</f>
        <v>5.5528941586731361E-4</v>
      </c>
      <c r="AA181" s="22">
        <f>Constants!$H53*'Activity data'!AA13*Constants!$H71*FracLEACHMM*MMLeachEF*NtoN2O*kgtoGg</f>
        <v>5.4557053772772487E-4</v>
      </c>
      <c r="AB181" s="22">
        <f>Constants!$H53*'Activity data'!AB13*Constants!$H71*FracLEACHMM*MMLeachEF*NtoN2O*kgtoGg</f>
        <v>5.3900372817394858E-4</v>
      </c>
      <c r="AC181" s="22">
        <f>Constants!$H53*'Activity data'!AC13*Constants!$H71*FracLEACHMM*MMLeachEF*NtoN2O*kgtoGg</f>
        <v>5.3401295291307879E-4</v>
      </c>
      <c r="AD181" s="22">
        <f>Constants!$H53*'Activity data'!AD13*Constants!$H71*FracLEACHMM*MMLeachEF*NtoN2O*kgtoGg</f>
        <v>5.4319811156059859E-4</v>
      </c>
      <c r="AE181" s="22">
        <f>Constants!$H53*'Activity data'!AE13*Constants!$H71*FracLEACHMM*MMLeachEF*NtoN2O*kgtoGg</f>
        <v>5.44622673483993E-4</v>
      </c>
      <c r="AF181" s="22">
        <f>Constants!$H53*'Activity data'!AF13*Constants!$H71*FracLEACHMM*MMLeachEF*NtoN2O*kgtoGg</f>
        <v>5.4651981687408083E-4</v>
      </c>
      <c r="AG181" s="22">
        <f>Constants!$H53*'Activity data'!AG13*Constants!$H71*FracLEACHMM*MMLeachEF*NtoN2O*kgtoGg</f>
        <v>5.4885851338625587E-4</v>
      </c>
      <c r="AH181" s="22">
        <f>Constants!$H53*'Activity data'!AH13*Constants!$H71*FracLEACHMM*MMLeachEF*NtoN2O*kgtoGg</f>
        <v>5.516321588100037E-4</v>
      </c>
      <c r="AI181" s="22">
        <f>Constants!$H53*'Activity data'!AI13*Constants!$H71*FracLEACHMM*MMLeachEF*NtoN2O*kgtoGg</f>
        <v>5.5486456560351017E-4</v>
      </c>
      <c r="AJ181" s="22">
        <f>Constants!$H53*'Activity data'!AJ13*Constants!$H71*FracLEACHMM*MMLeachEF*NtoN2O*kgtoGg</f>
        <v>5.5830351977554586E-4</v>
      </c>
      <c r="AK181" s="22">
        <f>Constants!$H53*'Activity data'!AK13*Constants!$H71*FracLEACHMM*MMLeachEF*NtoN2O*kgtoGg</f>
        <v>5.6196173806211656E-4</v>
      </c>
      <c r="AL181" s="22">
        <f>Constants!$H53*'Activity data'!AL13*Constants!$H71*FracLEACHMM*MMLeachEF*NtoN2O*kgtoGg</f>
        <v>5.6533229194098374E-4</v>
      </c>
      <c r="AM181" s="22">
        <f>Constants!$H53*'Activity data'!AM13*Constants!$H71*FracLEACHMM*MMLeachEF*NtoN2O*kgtoGg</f>
        <v>5.6690115659894483E-4</v>
      </c>
      <c r="AN181" s="22">
        <f>Constants!$H53*'Activity data'!AN13*Constants!$H71*FracLEACHMM*MMLeachEF*NtoN2O*kgtoGg</f>
        <v>5.6862151333933908E-4</v>
      </c>
      <c r="AO181" s="22">
        <f>Constants!$H53*'Activity data'!AO13*Constants!$H71*FracLEACHMM*MMLeachEF*NtoN2O*kgtoGg</f>
        <v>5.7050705901716457E-4</v>
      </c>
      <c r="AP181" s="22">
        <f>Constants!$H53*'Activity data'!AP13*Constants!$H71*FracLEACHMM*MMLeachEF*NtoN2O*kgtoGg</f>
        <v>5.7253316422035787E-4</v>
      </c>
      <c r="AQ181" s="22">
        <f>Constants!$H53*'Activity data'!AQ13*Constants!$H71*FracLEACHMM*MMLeachEF*NtoN2O*kgtoGg</f>
        <v>5.7470019140724382E-4</v>
      </c>
      <c r="AR181" s="22">
        <f>Constants!$H53*'Activity data'!AR13*Constants!$H71*FracLEACHMM*MMLeachEF*NtoN2O*kgtoGg</f>
        <v>5.7607400426067318E-4</v>
      </c>
      <c r="AS181" s="22">
        <f>Constants!$H53*'Activity data'!AS13*Constants!$H71*FracLEACHMM*MMLeachEF*NtoN2O*kgtoGg</f>
        <v>5.7757203976873078E-4</v>
      </c>
      <c r="AT181" s="22">
        <f>Constants!$H53*'Activity data'!AT13*Constants!$H71*FracLEACHMM*MMLeachEF*NtoN2O*kgtoGg</f>
        <v>5.7917769973237138E-4</v>
      </c>
      <c r="AU181" s="22">
        <f>Constants!$H53*'Activity data'!AU13*Constants!$H71*FracLEACHMM*MMLeachEF*NtoN2O*kgtoGg</f>
        <v>5.8090079997329472E-4</v>
      </c>
      <c r="AV181" s="22">
        <f>Constants!$H53*'Activity data'!AV13*Constants!$H71*FracLEACHMM*MMLeachEF*NtoN2O*kgtoGg</f>
        <v>5.8272731477301148E-4</v>
      </c>
      <c r="AW181" s="22">
        <f>Constants!$H53*'Activity data'!AW13*Constants!$H71*FracLEACHMM*MMLeachEF*NtoN2O*kgtoGg</f>
        <v>5.8393106996200406E-4</v>
      </c>
      <c r="AX181" s="22">
        <f>Constants!$H53*'Activity data'!AX13*Constants!$H71*FracLEACHMM*MMLeachEF*NtoN2O*kgtoGg</f>
        <v>5.8521582349280025E-4</v>
      </c>
      <c r="AY181" s="22">
        <f>Constants!$H53*'Activity data'!AY13*Constants!$H71*FracLEACHMM*MMLeachEF*NtoN2O*kgtoGg</f>
        <v>5.865959936256571E-4</v>
      </c>
      <c r="AZ181" s="22">
        <f>Constants!$H53*'Activity data'!AZ13*Constants!$H71*FracLEACHMM*MMLeachEF*NtoN2O*kgtoGg</f>
        <v>5.8807872809193799E-4</v>
      </c>
      <c r="BA181" s="22">
        <f>Constants!$H53*'Activity data'!BA13*Constants!$H71*FracLEACHMM*MMLeachEF*NtoN2O*kgtoGg</f>
        <v>5.896438439308777E-4</v>
      </c>
      <c r="BB181" s="22">
        <f>Constants!$H53*'Activity data'!BB13*Constants!$H71*FracLEACHMM*MMLeachEF*NtoN2O*kgtoGg</f>
        <v>5.9059078750608735E-4</v>
      </c>
      <c r="BC181" s="22">
        <f>Constants!$H53*'Activity data'!BC13*Constants!$H71*FracLEACHMM*MMLeachEF*NtoN2O*kgtoGg</f>
        <v>5.9160888761625066E-4</v>
      </c>
      <c r="BD181" s="22">
        <f>Constants!$H53*'Activity data'!BD13*Constants!$H71*FracLEACHMM*MMLeachEF*NtoN2O*kgtoGg</f>
        <v>5.9270597505450416E-4</v>
      </c>
      <c r="BE181" s="22">
        <f>Constants!$H53*'Activity data'!BE13*Constants!$H71*FracLEACHMM*MMLeachEF*NtoN2O*kgtoGg</f>
        <v>5.9386841970863623E-4</v>
      </c>
      <c r="BF181" s="22">
        <f>Constants!$H53*'Activity data'!BF13*Constants!$H71*FracLEACHMM*MMLeachEF*NtoN2O*kgtoGg</f>
        <v>5.9509869862072406E-4</v>
      </c>
      <c r="BG181" s="22">
        <f>Constants!$H53*'Activity data'!BG13*Constants!$H71*FracLEACHMM*MMLeachEF*NtoN2O*kgtoGg</f>
        <v>5.9576053935987152E-4</v>
      </c>
      <c r="BH181" s="22">
        <f>Constants!$H53*'Activity data'!BH13*Constants!$H71*FracLEACHMM*MMLeachEF*NtoN2O*kgtoGg</f>
        <v>5.9648067460225181E-4</v>
      </c>
      <c r="BI181" s="22">
        <f>Constants!$H53*'Activity data'!BI13*Constants!$H71*FracLEACHMM*MMLeachEF*NtoN2O*kgtoGg</f>
        <v>5.9726427816480989E-4</v>
      </c>
      <c r="BJ181" s="22">
        <f>Constants!$H53*'Activity data'!BJ13*Constants!$H71*FracLEACHMM*MMLeachEF*NtoN2O*kgtoGg</f>
        <v>5.9810256002704404E-4</v>
      </c>
      <c r="BK181" s="22">
        <f>Constants!$H53*'Activity data'!BK13*Constants!$H71*FracLEACHMM*MMLeachEF*NtoN2O*kgtoGg</f>
        <v>5.9901566934559929E-4</v>
      </c>
      <c r="BL181" s="22">
        <f>Constants!$H53*'Activity data'!BL13*Constants!$H71*FracLEACHMM*MMLeachEF*NtoN2O*kgtoGg</f>
        <v>5.9932935314647041E-4</v>
      </c>
      <c r="BM181" s="22">
        <f>Constants!$H53*'Activity data'!BM13*Constants!$H71*FracLEACHMM*MMLeachEF*NtoN2O*kgtoGg</f>
        <v>5.9970978837873537E-4</v>
      </c>
      <c r="BN181" s="22">
        <f>Constants!$H53*'Activity data'!BN13*Constants!$H71*FracLEACHMM*MMLeachEF*NtoN2O*kgtoGg</f>
        <v>6.0013590888189283E-4</v>
      </c>
      <c r="BO181" s="22">
        <f>Constants!$H53*'Activity data'!BO13*Constants!$H71*FracLEACHMM*MMLeachEF*NtoN2O*kgtoGg</f>
        <v>6.0061079293211592E-4</v>
      </c>
      <c r="BP181" s="22">
        <f>Constants!$H53*'Activity data'!BP13*Constants!$H71*FracLEACHMM*MMLeachEF*NtoN2O*kgtoGg</f>
        <v>6.0114978172939339E-4</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Subsistence goats</v>
      </c>
      <c r="E182" t="str">
        <f t="shared" si="64"/>
        <v>Leaching/runoff - Subsistence goats</v>
      </c>
      <c r="F182" t="str">
        <f t="shared" si="47"/>
        <v>N2O</v>
      </c>
      <c r="G182" t="str">
        <f t="shared" si="48"/>
        <v>Gg N2O</v>
      </c>
      <c r="H182" s="22">
        <f>Constants!$H54*'Activity data'!H14*Constants!$H72*FracLEACHMM*MMLeachEF*NtoN2O*kgtoGg</f>
        <v>9.1435792098573387E-3</v>
      </c>
      <c r="I182" s="22">
        <f>Constants!$H54*'Activity data'!I14*Constants!$H72*FracLEACHMM*MMLeachEF*NtoN2O*kgtoGg</f>
        <v>8.0855082198197752E-3</v>
      </c>
      <c r="J182" s="22">
        <f>Constants!$H54*'Activity data'!J14*Constants!$H72*FracLEACHMM*MMLeachEF*NtoN2O*kgtoGg</f>
        <v>7.5317514399870309E-3</v>
      </c>
      <c r="K182" s="22">
        <f>Constants!$H54*'Activity data'!K14*Constants!$H72*FracLEACHMM*MMLeachEF*NtoN2O*kgtoGg</f>
        <v>7.1164338551124723E-3</v>
      </c>
      <c r="L182" s="22">
        <f>Constants!$H54*'Activity data'!L14*Constants!$H72*FracLEACHMM*MMLeachEF*NtoN2O*kgtoGg</f>
        <v>7.7031523480304998E-3</v>
      </c>
      <c r="M182" s="22">
        <f>Constants!$H54*'Activity data'!M14*Constants!$H72*FracLEACHMM*MMLeachEF*NtoN2O*kgtoGg</f>
        <v>7.808629829903403E-3</v>
      </c>
      <c r="N182" s="22">
        <f>Constants!$H54*'Activity data'!N14*Constants!$H72*FracLEACHMM*MMLeachEF*NtoN2O*kgtoGg</f>
        <v>7.9305881683189496E-3</v>
      </c>
      <c r="O182" s="22">
        <f>Constants!$H54*'Activity data'!O14*Constants!$H72*FracLEACHMM*MMLeachEF*NtoN2O*kgtoGg</f>
        <v>7.8910341126166086E-3</v>
      </c>
      <c r="P182" s="22">
        <f>Constants!$H54*'Activity data'!P14*Constants!$H72*FracLEACHMM*MMLeachEF*NtoN2O*kgtoGg</f>
        <v>7.7789642881266486E-3</v>
      </c>
      <c r="Q182" s="22">
        <f>Constants!$H54*'Activity data'!Q14*Constants!$H72*FracLEACHMM*MMLeachEF*NtoN2O*kgtoGg</f>
        <v>7.6635982923281606E-3</v>
      </c>
      <c r="R182" s="22">
        <f>Constants!$H54*'Activity data'!R14*Constants!$H72*FracLEACHMM*MMLeachEF*NtoN2O*kgtoGg</f>
        <v>7.7624834315840096E-3</v>
      </c>
      <c r="S182" s="22">
        <f>Constants!$H54*'Activity data'!S14*Constants!$H72*FracLEACHMM*MMLeachEF*NtoN2O*kgtoGg</f>
        <v>7.9998077657980407E-3</v>
      </c>
      <c r="T182" s="22">
        <f>Constants!$H54*'Activity data'!T14*Constants!$H72*FracLEACHMM*MMLeachEF*NtoN2O*kgtoGg</f>
        <v>7.3043156196985837E-3</v>
      </c>
      <c r="U182" s="22">
        <f>Constants!$H54*'Activity data'!U14*Constants!$H72*FracLEACHMM*MMLeachEF*NtoN2O*kgtoGg</f>
        <v>7.1197300264210003E-3</v>
      </c>
      <c r="V182" s="22">
        <f>Constants!$H54*'Activity data'!V14*Constants!$H72*FracLEACHMM*MMLeachEF*NtoN2O*kgtoGg</f>
        <v>7.1329147116551139E-3</v>
      </c>
      <c r="W182" s="22">
        <f>Constants!$H54*'Activity data'!W14*Constants!$H72*FracLEACHMM*MMLeachEF*NtoN2O*kgtoGg</f>
        <v>7.0406219150163226E-3</v>
      </c>
      <c r="X182" s="22">
        <f>Constants!$H54*'Activity data'!X14*Constants!$H72*FracLEACHMM*MMLeachEF*NtoN2O*kgtoGg</f>
        <v>7.1889496239000948E-3</v>
      </c>
      <c r="Y182" s="22">
        <f>Constants!$H54*'Activity data'!Y14*Constants!$H72*FracLEACHMM*MMLeachEF*NtoN2O*kgtoGg</f>
        <v>6.9746984888457595E-3</v>
      </c>
      <c r="Z182" s="22">
        <f>Constants!$H54*'Activity data'!Z14*Constants!$H72*FracLEACHMM*MMLeachEF*NtoN2O*kgtoGg</f>
        <v>6.9681061462287001E-3</v>
      </c>
      <c r="AA182" s="22">
        <f>Constants!$H54*'Activity data'!AA14*Constants!$H72*FracLEACHMM*MMLeachEF*NtoN2O*kgtoGg</f>
        <v>6.846147807813157E-3</v>
      </c>
      <c r="AB182" s="22">
        <f>Constants!$H54*'Activity data'!AB14*Constants!$H72*FracLEACHMM*MMLeachEF*NtoN2O*kgtoGg</f>
        <v>6.7637435250999514E-3</v>
      </c>
      <c r="AC182" s="22">
        <f>Constants!$H54*'Activity data'!AC14*Constants!$H72*FracLEACHMM*MMLeachEF*NtoN2O*kgtoGg</f>
        <v>6.7011162702379145E-3</v>
      </c>
      <c r="AD182" s="22">
        <f>Constants!$H54*'Activity data'!AD14*Constants!$H72*FracLEACHMM*MMLeachEF*NtoN2O*kgtoGg</f>
        <v>6.6988646850733302E-3</v>
      </c>
      <c r="AE182" s="22">
        <f>Constants!$H54*'Activity data'!AE14*Constants!$H72*FracLEACHMM*MMLeachEF*NtoN2O*kgtoGg</f>
        <v>6.7164327644852993E-3</v>
      </c>
      <c r="AF182" s="22">
        <f>Constants!$H54*'Activity data'!AF14*Constants!$H72*FracLEACHMM*MMLeachEF*NtoN2O*kgtoGg</f>
        <v>6.7398288451930698E-3</v>
      </c>
      <c r="AG182" s="22">
        <f>Constants!$H54*'Activity data'!AG14*Constants!$H72*FracLEACHMM*MMLeachEF*NtoN2O*kgtoGg</f>
        <v>6.7686702773355764E-3</v>
      </c>
      <c r="AH182" s="22">
        <f>Constants!$H54*'Activity data'!AH14*Constants!$H72*FracLEACHMM*MMLeachEF*NtoN2O*kgtoGg</f>
        <v>6.8028756160188764E-3</v>
      </c>
      <c r="AI182" s="22">
        <f>Constants!$H54*'Activity data'!AI14*Constants!$H72*FracLEACHMM*MMLeachEF*NtoN2O*kgtoGg</f>
        <v>6.8427385228588917E-3</v>
      </c>
      <c r="AJ182" s="22">
        <f>Constants!$H54*'Activity data'!AJ14*Constants!$H72*FracLEACHMM*MMLeachEF*NtoN2O*kgtoGg</f>
        <v>6.8851486273241854E-3</v>
      </c>
      <c r="AK182" s="22">
        <f>Constants!$H54*'Activity data'!AK14*Constants!$H72*FracLEACHMM*MMLeachEF*NtoN2O*kgtoGg</f>
        <v>6.9302627556111791E-3</v>
      </c>
      <c r="AL182" s="22">
        <f>Constants!$H54*'Activity data'!AL14*Constants!$H72*FracLEACHMM*MMLeachEF*NtoN2O*kgtoGg</f>
        <v>6.9718293293303145E-3</v>
      </c>
      <c r="AM182" s="22">
        <f>Constants!$H54*'Activity data'!AM14*Constants!$H72*FracLEACHMM*MMLeachEF*NtoN2O*kgtoGg</f>
        <v>6.9911769887370887E-3</v>
      </c>
      <c r="AN182" s="22">
        <f>Constants!$H54*'Activity data'!AN14*Constants!$H72*FracLEACHMM*MMLeachEF*NtoN2O*kgtoGg</f>
        <v>7.012392889103246E-3</v>
      </c>
      <c r="AO182" s="22">
        <f>Constants!$H54*'Activity data'!AO14*Constants!$H72*FracLEACHMM*MMLeachEF*NtoN2O*kgtoGg</f>
        <v>7.0356459437152874E-3</v>
      </c>
      <c r="AP182" s="22">
        <f>Constants!$H54*'Activity data'!AP14*Constants!$H72*FracLEACHMM*MMLeachEF*NtoN2O*kgtoGg</f>
        <v>7.060632416063143E-3</v>
      </c>
      <c r="AQ182" s="22">
        <f>Constants!$H54*'Activity data'!AQ14*Constants!$H72*FracLEACHMM*MMLeachEF*NtoN2O*kgtoGg</f>
        <v>7.0873567760800045E-3</v>
      </c>
      <c r="AR182" s="22">
        <f>Constants!$H54*'Activity data'!AR14*Constants!$H72*FracLEACHMM*MMLeachEF*NtoN2O*kgtoGg</f>
        <v>7.1042990043607632E-3</v>
      </c>
      <c r="AS182" s="22">
        <f>Constants!$H54*'Activity data'!AS14*Constants!$H72*FracLEACHMM*MMLeachEF*NtoN2O*kgtoGg</f>
        <v>7.12277317970921E-3</v>
      </c>
      <c r="AT182" s="22">
        <f>Constants!$H54*'Activity data'!AT14*Constants!$H72*FracLEACHMM*MMLeachEF*NtoN2O*kgtoGg</f>
        <v>7.1425746086865019E-3</v>
      </c>
      <c r="AU182" s="22">
        <f>Constants!$H54*'Activity data'!AU14*Constants!$H72*FracLEACHMM*MMLeachEF*NtoN2O*kgtoGg</f>
        <v>7.1638243426364236E-3</v>
      </c>
      <c r="AV182" s="22">
        <f>Constants!$H54*'Activity data'!AV14*Constants!$H72*FracLEACHMM*MMLeachEF*NtoN2O*kgtoGg</f>
        <v>7.1863494126397634E-3</v>
      </c>
      <c r="AW182" s="22">
        <f>Constants!$H54*'Activity data'!AW14*Constants!$H72*FracLEACHMM*MMLeachEF*NtoN2O*kgtoGg</f>
        <v>7.2011944442284259E-3</v>
      </c>
      <c r="AX182" s="22">
        <f>Constants!$H54*'Activity data'!AX14*Constants!$H72*FracLEACHMM*MMLeachEF*NtoN2O*kgtoGg</f>
        <v>7.2170383690751934E-3</v>
      </c>
      <c r="AY182" s="22">
        <f>Constants!$H54*'Activity data'!AY14*Constants!$H72*FracLEACHMM*MMLeachEF*NtoN2O*kgtoGg</f>
        <v>7.234058997029562E-3</v>
      </c>
      <c r="AZ182" s="22">
        <f>Constants!$H54*'Activity data'!AZ14*Constants!$H72*FracLEACHMM*MMLeachEF*NtoN2O*kgtoGg</f>
        <v>7.2523444758302415E-3</v>
      </c>
      <c r="BA182" s="22">
        <f>Constants!$H54*'Activity data'!BA14*Constants!$H72*FracLEACHMM*MMLeachEF*NtoN2O*kgtoGg</f>
        <v>7.2716459037961831E-3</v>
      </c>
      <c r="BB182" s="22">
        <f>Constants!$H54*'Activity data'!BB14*Constants!$H72*FracLEACHMM*MMLeachEF*NtoN2O*kgtoGg</f>
        <v>7.2833238657399463E-3</v>
      </c>
      <c r="BC182" s="22">
        <f>Constants!$H54*'Activity data'!BC14*Constants!$H72*FracLEACHMM*MMLeachEF*NtoN2O*kgtoGg</f>
        <v>7.2958793491422133E-3</v>
      </c>
      <c r="BD182" s="22">
        <f>Constants!$H54*'Activity data'!BD14*Constants!$H72*FracLEACHMM*MMLeachEF*NtoN2O*kgtoGg</f>
        <v>7.3094089254425411E-3</v>
      </c>
      <c r="BE182" s="22">
        <f>Constants!$H54*'Activity data'!BE14*Constants!$H72*FracLEACHMM*MMLeachEF*NtoN2O*kgtoGg</f>
        <v>7.3237445044443614E-3</v>
      </c>
      <c r="BF182" s="22">
        <f>Constants!$H54*'Activity data'!BF14*Constants!$H72*FracLEACHMM*MMLeachEF*NtoN2O*kgtoGg</f>
        <v>7.3389166336944043E-3</v>
      </c>
      <c r="BG182" s="22">
        <f>Constants!$H54*'Activity data'!BG14*Constants!$H72*FracLEACHMM*MMLeachEF*NtoN2O*kgtoGg</f>
        <v>7.3470786310582759E-3</v>
      </c>
      <c r="BH182" s="22">
        <f>Constants!$H54*'Activity data'!BH14*Constants!$H72*FracLEACHMM*MMLeachEF*NtoN2O*kgtoGg</f>
        <v>7.3559595318585377E-3</v>
      </c>
      <c r="BI182" s="22">
        <f>Constants!$H54*'Activity data'!BI14*Constants!$H72*FracLEACHMM*MMLeachEF*NtoN2O*kgtoGg</f>
        <v>7.3656231409922968E-3</v>
      </c>
      <c r="BJ182" s="22">
        <f>Constants!$H54*'Activity data'!BJ14*Constants!$H72*FracLEACHMM*MMLeachEF*NtoN2O*kgtoGg</f>
        <v>7.3759610575710646E-3</v>
      </c>
      <c r="BK182" s="22">
        <f>Constants!$H54*'Activity data'!BK14*Constants!$H72*FracLEACHMM*MMLeachEF*NtoN2O*kgtoGg</f>
        <v>7.3872217663944239E-3</v>
      </c>
      <c r="BL182" s="22">
        <f>Constants!$H54*'Activity data'!BL14*Constants!$H72*FracLEACHMM*MMLeachEF*NtoN2O*kgtoGg</f>
        <v>7.391090199091838E-3</v>
      </c>
      <c r="BM182" s="22">
        <f>Constants!$H54*'Activity data'!BM14*Constants!$H72*FracLEACHMM*MMLeachEF*NtoN2O*kgtoGg</f>
        <v>7.3957818283301195E-3</v>
      </c>
      <c r="BN182" s="22">
        <f>Constants!$H54*'Activity data'!BN14*Constants!$H72*FracLEACHMM*MMLeachEF*NtoN2O*kgtoGg</f>
        <v>7.4010368605723822E-3</v>
      </c>
      <c r="BO182" s="22">
        <f>Constants!$H54*'Activity data'!BO14*Constants!$H72*FracLEACHMM*MMLeachEF*NtoN2O*kgtoGg</f>
        <v>7.4068932579453494E-3</v>
      </c>
      <c r="BP182" s="22">
        <f>Constants!$H54*'Activity data'!BP14*Constants!$H72*FracLEACHMM*MMLeachEF*NtoN2O*kgtoGg</f>
        <v>7.4135402122386162E-3</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Horses</v>
      </c>
      <c r="E183" t="str">
        <f t="shared" si="64"/>
        <v>Leaching/runoff - Horses</v>
      </c>
      <c r="F183" t="str">
        <f t="shared" si="47"/>
        <v>N2O</v>
      </c>
      <c r="G183" t="str">
        <f t="shared" si="48"/>
        <v>Gg N2O</v>
      </c>
      <c r="H183" s="22">
        <f>Constants!$H55*'Activity data'!H15*Constants!$H73*FracLEACHMM*MMLeachEF*NtoN2O*kgtoGg</f>
        <v>0</v>
      </c>
      <c r="I183" s="22">
        <f>Constants!$H55*'Activity data'!I15*Constants!$H73*FracLEACHMM*MMLeachEF*NtoN2O*kgtoGg</f>
        <v>0</v>
      </c>
      <c r="J183" s="22">
        <f>Constants!$H55*'Activity data'!J15*Constants!$H73*FracLEACHMM*MMLeachEF*NtoN2O*kgtoGg</f>
        <v>0</v>
      </c>
      <c r="K183" s="22">
        <f>Constants!$H55*'Activity data'!K15*Constants!$H73*FracLEACHMM*MMLeachEF*NtoN2O*kgtoGg</f>
        <v>0</v>
      </c>
      <c r="L183" s="22">
        <f>Constants!$H55*'Activity data'!L15*Constants!$H73*FracLEACHMM*MMLeachEF*NtoN2O*kgtoGg</f>
        <v>0</v>
      </c>
      <c r="M183" s="22">
        <f>Constants!$H55*'Activity data'!M15*Constants!$H73*FracLEACHMM*MMLeachEF*NtoN2O*kgtoGg</f>
        <v>0</v>
      </c>
      <c r="N183" s="22">
        <f>Constants!$H55*'Activity data'!N15*Constants!$H73*FracLEACHMM*MMLeachEF*NtoN2O*kgtoGg</f>
        <v>0</v>
      </c>
      <c r="O183" s="22">
        <f>Constants!$H55*'Activity data'!O15*Constants!$H73*FracLEACHMM*MMLeachEF*NtoN2O*kgtoGg</f>
        <v>0</v>
      </c>
      <c r="P183" s="22">
        <f>Constants!$H55*'Activity data'!P15*Constants!$H73*FracLEACHMM*MMLeachEF*NtoN2O*kgtoGg</f>
        <v>0</v>
      </c>
      <c r="Q183" s="22">
        <f>Constants!$H55*'Activity data'!Q15*Constants!$H73*FracLEACHMM*MMLeachEF*NtoN2O*kgtoGg</f>
        <v>0</v>
      </c>
      <c r="R183" s="22">
        <f>Constants!$H55*'Activity data'!R15*Constants!$H73*FracLEACHMM*MMLeachEF*NtoN2O*kgtoGg</f>
        <v>0</v>
      </c>
      <c r="S183" s="22">
        <f>Constants!$H55*'Activity data'!S15*Constants!$H73*FracLEACHMM*MMLeachEF*NtoN2O*kgtoGg</f>
        <v>0</v>
      </c>
      <c r="T183" s="22">
        <f>Constants!$H55*'Activity data'!T15*Constants!$H73*FracLEACHMM*MMLeachEF*NtoN2O*kgtoGg</f>
        <v>0</v>
      </c>
      <c r="U183" s="22">
        <f>Constants!$H55*'Activity data'!U15*Constants!$H73*FracLEACHMM*MMLeachEF*NtoN2O*kgtoGg</f>
        <v>0</v>
      </c>
      <c r="V183" s="22">
        <f>Constants!$H55*'Activity data'!V15*Constants!$H73*FracLEACHMM*MMLeachEF*NtoN2O*kgtoGg</f>
        <v>0</v>
      </c>
      <c r="W183" s="22">
        <f>Constants!$H55*'Activity data'!W15*Constants!$H73*FracLEACHMM*MMLeachEF*NtoN2O*kgtoGg</f>
        <v>0</v>
      </c>
      <c r="X183" s="22">
        <f>Constants!$H55*'Activity data'!X15*Constants!$H73*FracLEACHMM*MMLeachEF*NtoN2O*kgtoGg</f>
        <v>0</v>
      </c>
      <c r="Y183" s="22">
        <f>Constants!$H55*'Activity data'!Y15*Constants!$H73*FracLEACHMM*MMLeachEF*NtoN2O*kgtoGg</f>
        <v>0</v>
      </c>
      <c r="Z183" s="22">
        <f>Constants!$H55*'Activity data'!Z15*Constants!$H73*FracLEACHMM*MMLeachEF*NtoN2O*kgtoGg</f>
        <v>0</v>
      </c>
      <c r="AA183" s="22">
        <f>Constants!$H55*'Activity data'!AA15*Constants!$H73*FracLEACHMM*MMLeachEF*NtoN2O*kgtoGg</f>
        <v>0</v>
      </c>
      <c r="AB183" s="22">
        <f>Constants!$H55*'Activity data'!AB15*Constants!$H73*FracLEACHMM*MMLeachEF*NtoN2O*kgtoGg</f>
        <v>0</v>
      </c>
      <c r="AC183" s="22">
        <f>Constants!$H55*'Activity data'!AC15*Constants!$H73*FracLEACHMM*MMLeachEF*NtoN2O*kgtoGg</f>
        <v>0</v>
      </c>
      <c r="AD183" s="22">
        <f>Constants!$H55*'Activity data'!AD15*Constants!$H73*FracLEACHMM*MMLeachEF*NtoN2O*kgtoGg</f>
        <v>0</v>
      </c>
      <c r="AE183" s="22">
        <f>Constants!$H55*'Activity data'!AE15*Constants!$H73*FracLEACHMM*MMLeachEF*NtoN2O*kgtoGg</f>
        <v>0</v>
      </c>
      <c r="AF183" s="22">
        <f>Constants!$H55*'Activity data'!AF15*Constants!$H73*FracLEACHMM*MMLeachEF*NtoN2O*kgtoGg</f>
        <v>0</v>
      </c>
      <c r="AG183" s="22">
        <f>Constants!$H55*'Activity data'!AG15*Constants!$H73*FracLEACHMM*MMLeachEF*NtoN2O*kgtoGg</f>
        <v>0</v>
      </c>
      <c r="AH183" s="22">
        <f>Constants!$H55*'Activity data'!AH15*Constants!$H73*FracLEACHMM*MMLeachEF*NtoN2O*kgtoGg</f>
        <v>0</v>
      </c>
      <c r="AI183" s="22">
        <f>Constants!$H55*'Activity data'!AI15*Constants!$H73*FracLEACHMM*MMLeachEF*NtoN2O*kgtoGg</f>
        <v>0</v>
      </c>
      <c r="AJ183" s="22">
        <f>Constants!$H55*'Activity data'!AJ15*Constants!$H73*FracLEACHMM*MMLeachEF*NtoN2O*kgtoGg</f>
        <v>0</v>
      </c>
      <c r="AK183" s="22">
        <f>Constants!$H55*'Activity data'!AK15*Constants!$H73*FracLEACHMM*MMLeachEF*NtoN2O*kgtoGg</f>
        <v>0</v>
      </c>
      <c r="AL183" s="22">
        <f>Constants!$H55*'Activity data'!AL15*Constants!$H73*FracLEACHMM*MMLeachEF*NtoN2O*kgtoGg</f>
        <v>0</v>
      </c>
      <c r="AM183" s="22">
        <f>Constants!$H55*'Activity data'!AM15*Constants!$H73*FracLEACHMM*MMLeachEF*NtoN2O*kgtoGg</f>
        <v>0</v>
      </c>
      <c r="AN183" s="22">
        <f>Constants!$H55*'Activity data'!AN15*Constants!$H73*FracLEACHMM*MMLeachEF*NtoN2O*kgtoGg</f>
        <v>0</v>
      </c>
      <c r="AO183" s="22">
        <f>Constants!$H55*'Activity data'!AO15*Constants!$H73*FracLEACHMM*MMLeachEF*NtoN2O*kgtoGg</f>
        <v>0</v>
      </c>
      <c r="AP183" s="22">
        <f>Constants!$H55*'Activity data'!AP15*Constants!$H73*FracLEACHMM*MMLeachEF*NtoN2O*kgtoGg</f>
        <v>0</v>
      </c>
      <c r="AQ183" s="22">
        <f>Constants!$H55*'Activity data'!AQ15*Constants!$H73*FracLEACHMM*MMLeachEF*NtoN2O*kgtoGg</f>
        <v>0</v>
      </c>
      <c r="AR183" s="22">
        <f>Constants!$H55*'Activity data'!AR15*Constants!$H73*FracLEACHMM*MMLeachEF*NtoN2O*kgtoGg</f>
        <v>0</v>
      </c>
      <c r="AS183" s="22">
        <f>Constants!$H55*'Activity data'!AS15*Constants!$H73*FracLEACHMM*MMLeachEF*NtoN2O*kgtoGg</f>
        <v>0</v>
      </c>
      <c r="AT183" s="22">
        <f>Constants!$H55*'Activity data'!AT15*Constants!$H73*FracLEACHMM*MMLeachEF*NtoN2O*kgtoGg</f>
        <v>0</v>
      </c>
      <c r="AU183" s="22">
        <f>Constants!$H55*'Activity data'!AU15*Constants!$H73*FracLEACHMM*MMLeachEF*NtoN2O*kgtoGg</f>
        <v>0</v>
      </c>
      <c r="AV183" s="22">
        <f>Constants!$H55*'Activity data'!AV15*Constants!$H73*FracLEACHMM*MMLeachEF*NtoN2O*kgtoGg</f>
        <v>0</v>
      </c>
      <c r="AW183" s="22">
        <f>Constants!$H55*'Activity data'!AW15*Constants!$H73*FracLEACHMM*MMLeachEF*NtoN2O*kgtoGg</f>
        <v>0</v>
      </c>
      <c r="AX183" s="22">
        <f>Constants!$H55*'Activity data'!AX15*Constants!$H73*FracLEACHMM*MMLeachEF*NtoN2O*kgtoGg</f>
        <v>0</v>
      </c>
      <c r="AY183" s="22">
        <f>Constants!$H55*'Activity data'!AY15*Constants!$H73*FracLEACHMM*MMLeachEF*NtoN2O*kgtoGg</f>
        <v>0</v>
      </c>
      <c r="AZ183" s="22">
        <f>Constants!$H55*'Activity data'!AZ15*Constants!$H73*FracLEACHMM*MMLeachEF*NtoN2O*kgtoGg</f>
        <v>0</v>
      </c>
      <c r="BA183" s="22">
        <f>Constants!$H55*'Activity data'!BA15*Constants!$H73*FracLEACHMM*MMLeachEF*NtoN2O*kgtoGg</f>
        <v>0</v>
      </c>
      <c r="BB183" s="22">
        <f>Constants!$H55*'Activity data'!BB15*Constants!$H73*FracLEACHMM*MMLeachEF*NtoN2O*kgtoGg</f>
        <v>0</v>
      </c>
      <c r="BC183" s="22">
        <f>Constants!$H55*'Activity data'!BC15*Constants!$H73*FracLEACHMM*MMLeachEF*NtoN2O*kgtoGg</f>
        <v>0</v>
      </c>
      <c r="BD183" s="22">
        <f>Constants!$H55*'Activity data'!BD15*Constants!$H73*FracLEACHMM*MMLeachEF*NtoN2O*kgtoGg</f>
        <v>0</v>
      </c>
      <c r="BE183" s="22">
        <f>Constants!$H55*'Activity data'!BE15*Constants!$H73*FracLEACHMM*MMLeachEF*NtoN2O*kgtoGg</f>
        <v>0</v>
      </c>
      <c r="BF183" s="22">
        <f>Constants!$H55*'Activity data'!BF15*Constants!$H73*FracLEACHMM*MMLeachEF*NtoN2O*kgtoGg</f>
        <v>0</v>
      </c>
      <c r="BG183" s="22">
        <f>Constants!$H55*'Activity data'!BG15*Constants!$H73*FracLEACHMM*MMLeachEF*NtoN2O*kgtoGg</f>
        <v>0</v>
      </c>
      <c r="BH183" s="22">
        <f>Constants!$H55*'Activity data'!BH15*Constants!$H73*FracLEACHMM*MMLeachEF*NtoN2O*kgtoGg</f>
        <v>0</v>
      </c>
      <c r="BI183" s="22">
        <f>Constants!$H55*'Activity data'!BI15*Constants!$H73*FracLEACHMM*MMLeachEF*NtoN2O*kgtoGg</f>
        <v>0</v>
      </c>
      <c r="BJ183" s="22">
        <f>Constants!$H55*'Activity data'!BJ15*Constants!$H73*FracLEACHMM*MMLeachEF*NtoN2O*kgtoGg</f>
        <v>0</v>
      </c>
      <c r="BK183" s="22">
        <f>Constants!$H55*'Activity data'!BK15*Constants!$H73*FracLEACHMM*MMLeachEF*NtoN2O*kgtoGg</f>
        <v>0</v>
      </c>
      <c r="BL183" s="22">
        <f>Constants!$H55*'Activity data'!BL15*Constants!$H73*FracLEACHMM*MMLeachEF*NtoN2O*kgtoGg</f>
        <v>0</v>
      </c>
      <c r="BM183" s="22">
        <f>Constants!$H55*'Activity data'!BM15*Constants!$H73*FracLEACHMM*MMLeachEF*NtoN2O*kgtoGg</f>
        <v>0</v>
      </c>
      <c r="BN183" s="22">
        <f>Constants!$H55*'Activity data'!BN15*Constants!$H73*FracLEACHMM*MMLeachEF*NtoN2O*kgtoGg</f>
        <v>0</v>
      </c>
      <c r="BO183" s="22">
        <f>Constants!$H55*'Activity data'!BO15*Constants!$H73*FracLEACHMM*MMLeachEF*NtoN2O*kgtoGg</f>
        <v>0</v>
      </c>
      <c r="BP183" s="22">
        <f>Constants!$H55*'Activity data'!BP15*Constants!$H73*FracLEACHMM*MMLeachEF*NtoN2O*kgtoGg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Mules &amp; Asses</v>
      </c>
      <c r="E184" t="str">
        <f t="shared" si="64"/>
        <v>Leaching/runoff - Mules &amp; Asses</v>
      </c>
      <c r="F184" t="str">
        <f t="shared" si="47"/>
        <v>N2O</v>
      </c>
      <c r="G184" t="str">
        <f t="shared" si="48"/>
        <v>Gg N2O</v>
      </c>
      <c r="H184" s="22">
        <f>Constants!$H56*'Activity data'!H16*Constants!$H74*FracLEACHMM*MMLeachEF*NtoN2O*kgtoGg</f>
        <v>0</v>
      </c>
      <c r="I184" s="22">
        <f>Constants!$H56*'Activity data'!I16*Constants!$H74*FracLEACHMM*MMLeachEF*NtoN2O*kgtoGg</f>
        <v>0</v>
      </c>
      <c r="J184" s="22">
        <f>Constants!$H56*'Activity data'!J16*Constants!$H74*FracLEACHMM*MMLeachEF*NtoN2O*kgtoGg</f>
        <v>0</v>
      </c>
      <c r="K184" s="22">
        <f>Constants!$H56*'Activity data'!K16*Constants!$H74*FracLEACHMM*MMLeachEF*NtoN2O*kgtoGg</f>
        <v>0</v>
      </c>
      <c r="L184" s="22">
        <f>Constants!$H56*'Activity data'!L16*Constants!$H74*FracLEACHMM*MMLeachEF*NtoN2O*kgtoGg</f>
        <v>0</v>
      </c>
      <c r="M184" s="22">
        <f>Constants!$H56*'Activity data'!M16*Constants!$H74*FracLEACHMM*MMLeachEF*NtoN2O*kgtoGg</f>
        <v>0</v>
      </c>
      <c r="N184" s="22">
        <f>Constants!$H56*'Activity data'!N16*Constants!$H74*FracLEACHMM*MMLeachEF*NtoN2O*kgtoGg</f>
        <v>0</v>
      </c>
      <c r="O184" s="22">
        <f>Constants!$H56*'Activity data'!O16*Constants!$H74*FracLEACHMM*MMLeachEF*NtoN2O*kgtoGg</f>
        <v>0</v>
      </c>
      <c r="P184" s="22">
        <f>Constants!$H56*'Activity data'!P16*Constants!$H74*FracLEACHMM*MMLeachEF*NtoN2O*kgtoGg</f>
        <v>0</v>
      </c>
      <c r="Q184" s="22">
        <f>Constants!$H56*'Activity data'!Q16*Constants!$H74*FracLEACHMM*MMLeachEF*NtoN2O*kgtoGg</f>
        <v>0</v>
      </c>
      <c r="R184" s="22">
        <f>Constants!$H56*'Activity data'!R16*Constants!$H74*FracLEACHMM*MMLeachEF*NtoN2O*kgtoGg</f>
        <v>0</v>
      </c>
      <c r="S184" s="22">
        <f>Constants!$H56*'Activity data'!S16*Constants!$H74*FracLEACHMM*MMLeachEF*NtoN2O*kgtoGg</f>
        <v>0</v>
      </c>
      <c r="T184" s="22">
        <f>Constants!$H56*'Activity data'!T16*Constants!$H74*FracLEACHMM*MMLeachEF*NtoN2O*kgtoGg</f>
        <v>0</v>
      </c>
      <c r="U184" s="22">
        <f>Constants!$H56*'Activity data'!U16*Constants!$H74*FracLEACHMM*MMLeachEF*NtoN2O*kgtoGg</f>
        <v>0</v>
      </c>
      <c r="V184" s="22">
        <f>Constants!$H56*'Activity data'!V16*Constants!$H74*FracLEACHMM*MMLeachEF*NtoN2O*kgtoGg</f>
        <v>0</v>
      </c>
      <c r="W184" s="22">
        <f>Constants!$H56*'Activity data'!W16*Constants!$H74*FracLEACHMM*MMLeachEF*NtoN2O*kgtoGg</f>
        <v>0</v>
      </c>
      <c r="X184" s="22">
        <f>Constants!$H56*'Activity data'!X16*Constants!$H74*FracLEACHMM*MMLeachEF*NtoN2O*kgtoGg</f>
        <v>0</v>
      </c>
      <c r="Y184" s="22">
        <f>Constants!$H56*'Activity data'!Y16*Constants!$H74*FracLEACHMM*MMLeachEF*NtoN2O*kgtoGg</f>
        <v>0</v>
      </c>
      <c r="Z184" s="22">
        <f>Constants!$H56*'Activity data'!Z16*Constants!$H74*FracLEACHMM*MMLeachEF*NtoN2O*kgtoGg</f>
        <v>0</v>
      </c>
      <c r="AA184" s="22">
        <f>Constants!$H56*'Activity data'!AA16*Constants!$H74*FracLEACHMM*MMLeachEF*NtoN2O*kgtoGg</f>
        <v>0</v>
      </c>
      <c r="AB184" s="22">
        <f>Constants!$H56*'Activity data'!AB16*Constants!$H74*FracLEACHMM*MMLeachEF*NtoN2O*kgtoGg</f>
        <v>0</v>
      </c>
      <c r="AC184" s="22">
        <f>Constants!$H56*'Activity data'!AC16*Constants!$H74*FracLEACHMM*MMLeachEF*NtoN2O*kgtoGg</f>
        <v>0</v>
      </c>
      <c r="AD184" s="22">
        <f>Constants!$H56*'Activity data'!AD16*Constants!$H74*FracLEACHMM*MMLeachEF*NtoN2O*kgtoGg</f>
        <v>0</v>
      </c>
      <c r="AE184" s="22">
        <f>Constants!$H56*'Activity data'!AE16*Constants!$H74*FracLEACHMM*MMLeachEF*NtoN2O*kgtoGg</f>
        <v>0</v>
      </c>
      <c r="AF184" s="22">
        <f>Constants!$H56*'Activity data'!AF16*Constants!$H74*FracLEACHMM*MMLeachEF*NtoN2O*kgtoGg</f>
        <v>0</v>
      </c>
      <c r="AG184" s="22">
        <f>Constants!$H56*'Activity data'!AG16*Constants!$H74*FracLEACHMM*MMLeachEF*NtoN2O*kgtoGg</f>
        <v>0</v>
      </c>
      <c r="AH184" s="22">
        <f>Constants!$H56*'Activity data'!AH16*Constants!$H74*FracLEACHMM*MMLeachEF*NtoN2O*kgtoGg</f>
        <v>0</v>
      </c>
      <c r="AI184" s="22">
        <f>Constants!$H56*'Activity data'!AI16*Constants!$H74*FracLEACHMM*MMLeachEF*NtoN2O*kgtoGg</f>
        <v>0</v>
      </c>
      <c r="AJ184" s="22">
        <f>Constants!$H56*'Activity data'!AJ16*Constants!$H74*FracLEACHMM*MMLeachEF*NtoN2O*kgtoGg</f>
        <v>0</v>
      </c>
      <c r="AK184" s="22">
        <f>Constants!$H56*'Activity data'!AK16*Constants!$H74*FracLEACHMM*MMLeachEF*NtoN2O*kgtoGg</f>
        <v>0</v>
      </c>
      <c r="AL184" s="22">
        <f>Constants!$H56*'Activity data'!AL16*Constants!$H74*FracLEACHMM*MMLeachEF*NtoN2O*kgtoGg</f>
        <v>0</v>
      </c>
      <c r="AM184" s="22">
        <f>Constants!$H56*'Activity data'!AM16*Constants!$H74*FracLEACHMM*MMLeachEF*NtoN2O*kgtoGg</f>
        <v>0</v>
      </c>
      <c r="AN184" s="22">
        <f>Constants!$H56*'Activity data'!AN16*Constants!$H74*FracLEACHMM*MMLeachEF*NtoN2O*kgtoGg</f>
        <v>0</v>
      </c>
      <c r="AO184" s="22">
        <f>Constants!$H56*'Activity data'!AO16*Constants!$H74*FracLEACHMM*MMLeachEF*NtoN2O*kgtoGg</f>
        <v>0</v>
      </c>
      <c r="AP184" s="22">
        <f>Constants!$H56*'Activity data'!AP16*Constants!$H74*FracLEACHMM*MMLeachEF*NtoN2O*kgtoGg</f>
        <v>0</v>
      </c>
      <c r="AQ184" s="22">
        <f>Constants!$H56*'Activity data'!AQ16*Constants!$H74*FracLEACHMM*MMLeachEF*NtoN2O*kgtoGg</f>
        <v>0</v>
      </c>
      <c r="AR184" s="22">
        <f>Constants!$H56*'Activity data'!AR16*Constants!$H74*FracLEACHMM*MMLeachEF*NtoN2O*kgtoGg</f>
        <v>0</v>
      </c>
      <c r="AS184" s="22">
        <f>Constants!$H56*'Activity data'!AS16*Constants!$H74*FracLEACHMM*MMLeachEF*NtoN2O*kgtoGg</f>
        <v>0</v>
      </c>
      <c r="AT184" s="22">
        <f>Constants!$H56*'Activity data'!AT16*Constants!$H74*FracLEACHMM*MMLeachEF*NtoN2O*kgtoGg</f>
        <v>0</v>
      </c>
      <c r="AU184" s="22">
        <f>Constants!$H56*'Activity data'!AU16*Constants!$H74*FracLEACHMM*MMLeachEF*NtoN2O*kgtoGg</f>
        <v>0</v>
      </c>
      <c r="AV184" s="22">
        <f>Constants!$H56*'Activity data'!AV16*Constants!$H74*FracLEACHMM*MMLeachEF*NtoN2O*kgtoGg</f>
        <v>0</v>
      </c>
      <c r="AW184" s="22">
        <f>Constants!$H56*'Activity data'!AW16*Constants!$H74*FracLEACHMM*MMLeachEF*NtoN2O*kgtoGg</f>
        <v>0</v>
      </c>
      <c r="AX184" s="22">
        <f>Constants!$H56*'Activity data'!AX16*Constants!$H74*FracLEACHMM*MMLeachEF*NtoN2O*kgtoGg</f>
        <v>0</v>
      </c>
      <c r="AY184" s="22">
        <f>Constants!$H56*'Activity data'!AY16*Constants!$H74*FracLEACHMM*MMLeachEF*NtoN2O*kgtoGg</f>
        <v>0</v>
      </c>
      <c r="AZ184" s="22">
        <f>Constants!$H56*'Activity data'!AZ16*Constants!$H74*FracLEACHMM*MMLeachEF*NtoN2O*kgtoGg</f>
        <v>0</v>
      </c>
      <c r="BA184" s="22">
        <f>Constants!$H56*'Activity data'!BA16*Constants!$H74*FracLEACHMM*MMLeachEF*NtoN2O*kgtoGg</f>
        <v>0</v>
      </c>
      <c r="BB184" s="22">
        <f>Constants!$H56*'Activity data'!BB16*Constants!$H74*FracLEACHMM*MMLeachEF*NtoN2O*kgtoGg</f>
        <v>0</v>
      </c>
      <c r="BC184" s="22">
        <f>Constants!$H56*'Activity data'!BC16*Constants!$H74*FracLEACHMM*MMLeachEF*NtoN2O*kgtoGg</f>
        <v>0</v>
      </c>
      <c r="BD184" s="22">
        <f>Constants!$H56*'Activity data'!BD16*Constants!$H74*FracLEACHMM*MMLeachEF*NtoN2O*kgtoGg</f>
        <v>0</v>
      </c>
      <c r="BE184" s="22">
        <f>Constants!$H56*'Activity data'!BE16*Constants!$H74*FracLEACHMM*MMLeachEF*NtoN2O*kgtoGg</f>
        <v>0</v>
      </c>
      <c r="BF184" s="22">
        <f>Constants!$H56*'Activity data'!BF16*Constants!$H74*FracLEACHMM*MMLeachEF*NtoN2O*kgtoGg</f>
        <v>0</v>
      </c>
      <c r="BG184" s="22">
        <f>Constants!$H56*'Activity data'!BG16*Constants!$H74*FracLEACHMM*MMLeachEF*NtoN2O*kgtoGg</f>
        <v>0</v>
      </c>
      <c r="BH184" s="22">
        <f>Constants!$H56*'Activity data'!BH16*Constants!$H74*FracLEACHMM*MMLeachEF*NtoN2O*kgtoGg</f>
        <v>0</v>
      </c>
      <c r="BI184" s="22">
        <f>Constants!$H56*'Activity data'!BI16*Constants!$H74*FracLEACHMM*MMLeachEF*NtoN2O*kgtoGg</f>
        <v>0</v>
      </c>
      <c r="BJ184" s="22">
        <f>Constants!$H56*'Activity data'!BJ16*Constants!$H74*FracLEACHMM*MMLeachEF*NtoN2O*kgtoGg</f>
        <v>0</v>
      </c>
      <c r="BK184" s="22">
        <f>Constants!$H56*'Activity data'!BK16*Constants!$H74*FracLEACHMM*MMLeachEF*NtoN2O*kgtoGg</f>
        <v>0</v>
      </c>
      <c r="BL184" s="22">
        <f>Constants!$H56*'Activity data'!BL16*Constants!$H74*FracLEACHMM*MMLeachEF*NtoN2O*kgtoGg</f>
        <v>0</v>
      </c>
      <c r="BM184" s="22">
        <f>Constants!$H56*'Activity data'!BM16*Constants!$H74*FracLEACHMM*MMLeachEF*NtoN2O*kgtoGg</f>
        <v>0</v>
      </c>
      <c r="BN184" s="22">
        <f>Constants!$H56*'Activity data'!BN16*Constants!$H74*FracLEACHMM*MMLeachEF*NtoN2O*kgtoGg</f>
        <v>0</v>
      </c>
      <c r="BO184" s="22">
        <f>Constants!$H56*'Activity data'!BO16*Constants!$H74*FracLEACHMM*MMLeachEF*NtoN2O*kgtoGg</f>
        <v>0</v>
      </c>
      <c r="BP184" s="22">
        <f>Constants!$H56*'Activity data'!BP16*Constants!$H74*FracLEACHMM*MMLeachEF*NtoN2O*kgtoGg</f>
        <v>0</v>
      </c>
    </row>
    <row r="185" spans="1:68" x14ac:dyDescent="0.25">
      <c r="A185" t="str">
        <f t="shared" si="58"/>
        <v>3C Aggregated and non-CO2 emissions on land</v>
      </c>
      <c r="B185" t="str">
        <f t="shared" si="65"/>
        <v>3C6 Indirect N2O from manure management (N2O)</v>
      </c>
      <c r="C185" t="str">
        <f t="shared" si="67"/>
        <v>Leaching/runoff</v>
      </c>
      <c r="D185" t="str">
        <f t="shared" si="66"/>
        <v xml:space="preserve"> - Commercial swine</v>
      </c>
      <c r="E185" t="str">
        <f t="shared" si="64"/>
        <v>Leaching/runoff - Commercial swine</v>
      </c>
      <c r="F185" t="str">
        <f t="shared" si="47"/>
        <v>N2O</v>
      </c>
      <c r="G185" t="str">
        <f t="shared" si="48"/>
        <v>Gg N2O</v>
      </c>
      <c r="H185" s="22">
        <f>Constants!$H57*'Activity data'!H17*Constants!$H75*FracLEACHMM*MMLeachEF*NtoN2O*kgtoGg</f>
        <v>2.473216868571429E-2</v>
      </c>
      <c r="I185" s="22">
        <f>Constants!$H57*'Activity data'!I17*Constants!$H75*FracLEACHMM*MMLeachEF*NtoN2O*kgtoGg</f>
        <v>2.7020381142857142E-2</v>
      </c>
      <c r="J185" s="22">
        <f>Constants!$H57*'Activity data'!J17*Constants!$H75*FracLEACHMM*MMLeachEF*NtoN2O*kgtoGg</f>
        <v>2.6841868114285718E-2</v>
      </c>
      <c r="K185" s="22">
        <f>Constants!$H57*'Activity data'!K17*Constants!$H75*FracLEACHMM*MMLeachEF*NtoN2O*kgtoGg</f>
        <v>2.6825639657142863E-2</v>
      </c>
      <c r="L185" s="22">
        <f>Constants!$H57*'Activity data'!L17*Constants!$H75*FracLEACHMM*MMLeachEF*NtoN2O*kgtoGg</f>
        <v>2.5478677714285716E-2</v>
      </c>
      <c r="M185" s="22">
        <f>Constants!$H57*'Activity data'!M17*Constants!$H75*FracLEACHMM*MMLeachEF*NtoN2O*kgtoGg</f>
        <v>2.572210457142857E-2</v>
      </c>
      <c r="N185" s="22">
        <f>Constants!$H57*'Activity data'!N17*Constants!$H75*FracLEACHMM*MMLeachEF*NtoN2O*kgtoGg</f>
        <v>2.7701976342857142E-2</v>
      </c>
      <c r="O185" s="22">
        <f>Constants!$H57*'Activity data'!O17*Constants!$H75*FracLEACHMM*MMLeachEF*NtoN2O*kgtoGg</f>
        <v>2.7572148685714289E-2</v>
      </c>
      <c r="P185" s="22">
        <f>Constants!$H57*'Activity data'!P17*Constants!$H75*FracLEACHMM*MMLeachEF*NtoN2O*kgtoGg</f>
        <v>2.8172601599999996E-2</v>
      </c>
      <c r="Q185" s="22">
        <f>Constants!$H57*'Activity data'!Q17*Constants!$H75*FracLEACHMM*MMLeachEF*NtoN2O*kgtoGg</f>
        <v>2.8886653714285716E-2</v>
      </c>
      <c r="R185" s="22">
        <f>Constants!$H57*'Activity data'!R17*Constants!$H75*FracLEACHMM*MMLeachEF*NtoN2O*kgtoGg</f>
        <v>2.6728268914285716E-2</v>
      </c>
      <c r="S185" s="22">
        <f>Constants!$H57*'Activity data'!S17*Constants!$H75*FracLEACHMM*MMLeachEF*NtoN2O*kgtoGg</f>
        <v>2.7231351085714284E-2</v>
      </c>
      <c r="T185" s="22">
        <f>Constants!$H57*'Activity data'!T17*Constants!$H75*FracLEACHMM*MMLeachEF*NtoN2O*kgtoGg</f>
        <v>2.775066171428571E-2</v>
      </c>
      <c r="U185" s="22">
        <f>Constants!$H57*'Activity data'!U17*Constants!$H75*FracLEACHMM*MMLeachEF*NtoN2O*kgtoGg</f>
        <v>2.6987924228571426E-2</v>
      </c>
      <c r="V185" s="22">
        <f>Constants!$H57*'Activity data'!V17*Constants!$H75*FracLEACHMM*MMLeachEF*NtoN2O*kgtoGg</f>
        <v>2.6987924228571426E-2</v>
      </c>
      <c r="W185" s="22">
        <f>Constants!$H57*'Activity data'!W17*Constants!$H75*FracLEACHMM*MMLeachEF*NtoN2O*kgtoGg</f>
        <v>2.6793182742857146E-2</v>
      </c>
      <c r="X185" s="22">
        <f>Constants!$H57*'Activity data'!X17*Constants!$H75*FracLEACHMM*MMLeachEF*NtoN2O*kgtoGg</f>
        <v>2.6322557485714288E-2</v>
      </c>
      <c r="Y185" s="22">
        <f>Constants!$H57*'Activity data'!Y17*Constants!$H75*FracLEACHMM*MMLeachEF*NtoN2O*kgtoGg</f>
        <v>2.6793182742857146E-2</v>
      </c>
      <c r="Z185" s="22">
        <f>Constants!$H57*'Activity data'!Z17*Constants!$H75*FracLEACHMM*MMLeachEF*NtoN2O*kgtoGg</f>
        <v>2.6208958285714283E-2</v>
      </c>
      <c r="AA185" s="22">
        <f>Constants!$H57*'Activity data'!AA17*Constants!$H75*FracLEACHMM*MMLeachEF*NtoN2O*kgtoGg</f>
        <v>2.617650137142857E-2</v>
      </c>
      <c r="AB185" s="22">
        <f>Constants!$H57*'Activity data'!AB17*Constants!$H75*FracLEACHMM*MMLeachEF*NtoN2O*kgtoGg</f>
        <v>2.5868160685714285E-2</v>
      </c>
      <c r="AC185" s="22">
        <f>Constants!$H57*'Activity data'!AC17*Constants!$H75*FracLEACHMM*MMLeachEF*NtoN2O*kgtoGg</f>
        <v>2.5705876114285712E-2</v>
      </c>
      <c r="AD185" s="22">
        <f>Constants!$H57*'Activity data'!AD17*Constants!$H75*FracLEACHMM*MMLeachEF*NtoN2O*kgtoGg</f>
        <v>2.7008445048949763E-2</v>
      </c>
      <c r="AE185" s="22">
        <f>Constants!$H57*'Activity data'!AE17*Constants!$H75*FracLEACHMM*MMLeachEF*NtoN2O*kgtoGg</f>
        <v>2.6962907234828973E-2</v>
      </c>
      <c r="AF185" s="22">
        <f>Constants!$H57*'Activity data'!AF17*Constants!$H75*FracLEACHMM*MMLeachEF*NtoN2O*kgtoGg</f>
        <v>2.6730390698309115E-2</v>
      </c>
      <c r="AG185" s="22">
        <f>Constants!$H57*'Activity data'!AG17*Constants!$H75*FracLEACHMM*MMLeachEF*NtoN2O*kgtoGg</f>
        <v>2.6310337900156338E-2</v>
      </c>
      <c r="AH185" s="22">
        <f>Constants!$H57*'Activity data'!AH17*Constants!$H75*FracLEACHMM*MMLeachEF*NtoN2O*kgtoGg</f>
        <v>2.5751141464896314E-2</v>
      </c>
      <c r="AI185" s="22">
        <f>Constants!$H57*'Activity data'!AI17*Constants!$H75*FracLEACHMM*MMLeachEF*NtoN2O*kgtoGg</f>
        <v>2.5347585064036036E-2</v>
      </c>
      <c r="AJ185" s="22">
        <f>Constants!$H57*'Activity data'!AJ17*Constants!$H75*FracLEACHMM*MMLeachEF*NtoN2O*kgtoGg</f>
        <v>2.4909319388625208E-2</v>
      </c>
      <c r="AK185" s="22">
        <f>Constants!$H57*'Activity data'!AK17*Constants!$H75*FracLEACHMM*MMLeachEF*NtoN2O*kgtoGg</f>
        <v>2.4440409874480706E-2</v>
      </c>
      <c r="AL185" s="22">
        <f>Constants!$H57*'Activity data'!AL17*Constants!$H75*FracLEACHMM*MMLeachEF*NtoN2O*kgtoGg</f>
        <v>2.1377535155364408E-2</v>
      </c>
      <c r="AM185" s="22">
        <f>Constants!$H57*'Activity data'!AM17*Constants!$H75*FracLEACHMM*MMLeachEF*NtoN2O*kgtoGg</f>
        <v>2.1428431356682393E-2</v>
      </c>
      <c r="AN185" s="22">
        <f>Constants!$H57*'Activity data'!AN17*Constants!$H75*FracLEACHMM*MMLeachEF*NtoN2O*kgtoGg</f>
        <v>2.1448448373661288E-2</v>
      </c>
      <c r="AO185" s="22">
        <f>Constants!$H57*'Activity data'!AO17*Constants!$H75*FracLEACHMM*MMLeachEF*NtoN2O*kgtoGg</f>
        <v>2.1469515033394043E-2</v>
      </c>
      <c r="AP185" s="22">
        <f>Constants!$H57*'Activity data'!AP17*Constants!$H75*FracLEACHMM*MMLeachEF*NtoN2O*kgtoGg</f>
        <v>2.1464990370775674E-2</v>
      </c>
      <c r="AQ185" s="22">
        <f>Constants!$H57*'Activity data'!AQ17*Constants!$H75*FracLEACHMM*MMLeachEF*NtoN2O*kgtoGg</f>
        <v>2.1480275160070769E-2</v>
      </c>
      <c r="AR185" s="22">
        <f>Constants!$H57*'Activity data'!AR17*Constants!$H75*FracLEACHMM*MMLeachEF*NtoN2O*kgtoGg</f>
        <v>2.1612311169443642E-2</v>
      </c>
      <c r="AS185" s="22">
        <f>Constants!$H57*'Activity data'!AS17*Constants!$H75*FracLEACHMM*MMLeachEF*NtoN2O*kgtoGg</f>
        <v>2.1728039175809403E-2</v>
      </c>
      <c r="AT185" s="22">
        <f>Constants!$H57*'Activity data'!AT17*Constants!$H75*FracLEACHMM*MMLeachEF*NtoN2O*kgtoGg</f>
        <v>2.1865383278422263E-2</v>
      </c>
      <c r="AU185" s="22">
        <f>Constants!$H57*'Activity data'!AU17*Constants!$H75*FracLEACHMM*MMLeachEF*NtoN2O*kgtoGg</f>
        <v>2.2014061667047294E-2</v>
      </c>
      <c r="AV185" s="22">
        <f>Constants!$H57*'Activity data'!AV17*Constants!$H75*FracLEACHMM*MMLeachEF*NtoN2O*kgtoGg</f>
        <v>2.217514513164524E-2</v>
      </c>
      <c r="AW185" s="22">
        <f>Constants!$H57*'Activity data'!AW17*Constants!$H75*FracLEACHMM*MMLeachEF*NtoN2O*kgtoGg</f>
        <v>2.2471453372203215E-2</v>
      </c>
      <c r="AX185" s="22">
        <f>Constants!$H57*'Activity data'!AX17*Constants!$H75*FracLEACHMM*MMLeachEF*NtoN2O*kgtoGg</f>
        <v>2.2713695710592775E-2</v>
      </c>
      <c r="AY185" s="22">
        <f>Constants!$H57*'Activity data'!AY17*Constants!$H75*FracLEACHMM*MMLeachEF*NtoN2O*kgtoGg</f>
        <v>2.3023350036596953E-2</v>
      </c>
      <c r="AZ185" s="22">
        <f>Constants!$H57*'Activity data'!AZ17*Constants!$H75*FracLEACHMM*MMLeachEF*NtoN2O*kgtoGg</f>
        <v>2.3371348538234187E-2</v>
      </c>
      <c r="BA185" s="22">
        <f>Constants!$H57*'Activity data'!BA17*Constants!$H75*FracLEACHMM*MMLeachEF*NtoN2O*kgtoGg</f>
        <v>2.3758689362984531E-2</v>
      </c>
      <c r="BB185" s="22">
        <f>Constants!$H57*'Activity data'!BB17*Constants!$H75*FracLEACHMM*MMLeachEF*NtoN2O*kgtoGg</f>
        <v>2.4161503967434869E-2</v>
      </c>
      <c r="BC185" s="22">
        <f>Constants!$H57*'Activity data'!BC17*Constants!$H75*FracLEACHMM*MMLeachEF*NtoN2O*kgtoGg</f>
        <v>2.4581321105176551E-2</v>
      </c>
      <c r="BD185" s="22">
        <f>Constants!$H57*'Activity data'!BD17*Constants!$H75*FracLEACHMM*MMLeachEF*NtoN2O*kgtoGg</f>
        <v>2.4992934808196813E-2</v>
      </c>
      <c r="BE185" s="22">
        <f>Constants!$H57*'Activity data'!BE17*Constants!$H75*FracLEACHMM*MMLeachEF*NtoN2O*kgtoGg</f>
        <v>2.542032514006138E-2</v>
      </c>
      <c r="BF185" s="22">
        <f>Constants!$H57*'Activity data'!BF17*Constants!$H75*FracLEACHMM*MMLeachEF*NtoN2O*kgtoGg</f>
        <v>2.5882354633316396E-2</v>
      </c>
      <c r="BG185" s="22">
        <f>Constants!$H57*'Activity data'!BG17*Constants!$H75*FracLEACHMM*MMLeachEF*NtoN2O*kgtoGg</f>
        <v>2.6368784058115404E-2</v>
      </c>
      <c r="BH185" s="22">
        <f>Constants!$H57*'Activity data'!BH17*Constants!$H75*FracLEACHMM*MMLeachEF*NtoN2O*kgtoGg</f>
        <v>2.6872639169017016E-2</v>
      </c>
      <c r="BI185" s="22">
        <f>Constants!$H57*'Activity data'!BI17*Constants!$H75*FracLEACHMM*MMLeachEF*NtoN2O*kgtoGg</f>
        <v>2.7389635284387537E-2</v>
      </c>
      <c r="BJ185" s="22">
        <f>Constants!$H57*'Activity data'!BJ17*Constants!$H75*FracLEACHMM*MMLeachEF*NtoN2O*kgtoGg</f>
        <v>2.7924033727274346E-2</v>
      </c>
      <c r="BK185" s="22">
        <f>Constants!$H57*'Activity data'!BK17*Constants!$H75*FracLEACHMM*MMLeachEF*NtoN2O*kgtoGg</f>
        <v>2.8496715616859073E-2</v>
      </c>
      <c r="BL185" s="22">
        <f>Constants!$H57*'Activity data'!BL17*Constants!$H75*FracLEACHMM*MMLeachEF*NtoN2O*kgtoGg</f>
        <v>2.9103199148834216E-2</v>
      </c>
      <c r="BM185" s="22">
        <f>Constants!$H57*'Activity data'!BM17*Constants!$H75*FracLEACHMM*MMLeachEF*NtoN2O*kgtoGg</f>
        <v>2.9733467823775343E-2</v>
      </c>
      <c r="BN185" s="22">
        <f>Constants!$H57*'Activity data'!BN17*Constants!$H75*FracLEACHMM*MMLeachEF*NtoN2O*kgtoGg</f>
        <v>3.0345471816885985E-2</v>
      </c>
      <c r="BO185" s="22">
        <f>Constants!$H57*'Activity data'!BO17*Constants!$H75*FracLEACHMM*MMLeachEF*NtoN2O*kgtoGg</f>
        <v>3.0983643540581751E-2</v>
      </c>
      <c r="BP185" s="22">
        <f>Constants!$H57*'Activity data'!BP17*Constants!$H75*FracLEACHMM*MMLeachEF*NtoN2O*kgtoGg</f>
        <v>3.1649964557758321E-2</v>
      </c>
    </row>
    <row r="186" spans="1:68" x14ac:dyDescent="0.25">
      <c r="A186" t="str">
        <f t="shared" si="58"/>
        <v>3C Aggregated and non-CO2 emissions on land</v>
      </c>
      <c r="B186" t="str">
        <f>B185</f>
        <v>3C6 Indirect N2O from manure management (N2O)</v>
      </c>
      <c r="C186" t="str">
        <f t="shared" si="67"/>
        <v>Leaching/runoff</v>
      </c>
      <c r="D186" t="str">
        <f>D170</f>
        <v xml:space="preserve"> - Subsistence swine</v>
      </c>
      <c r="E186" t="str">
        <f t="shared" si="64"/>
        <v>Leaching/runoff - Subsistence swine</v>
      </c>
      <c r="F186" t="str">
        <f t="shared" si="47"/>
        <v>N2O</v>
      </c>
      <c r="G186" t="str">
        <f t="shared" si="48"/>
        <v>Gg N2O</v>
      </c>
      <c r="H186" s="22">
        <f>Constants!$H58*'Activity data'!H18*Constants!$H76*FracLEACHMM*MMLeachEF*NtoN2O*kgtoGg</f>
        <v>3.5396781390192064E-3</v>
      </c>
      <c r="I186" s="22">
        <f>Constants!$H58*'Activity data'!I18*Constants!$H76*FracLEACHMM*MMLeachEF*NtoN2O*kgtoGg</f>
        <v>3.867168045582008E-3</v>
      </c>
      <c r="J186" s="22">
        <f>Constants!$H58*'Activity data'!J18*Constants!$H76*FracLEACHMM*MMLeachEF*NtoN2O*kgtoGg</f>
        <v>3.8416191876232074E-3</v>
      </c>
      <c r="K186" s="22">
        <f>Constants!$H58*'Activity data'!K18*Constants!$H76*FracLEACHMM*MMLeachEF*NtoN2O*kgtoGg</f>
        <v>3.8392965641724079E-3</v>
      </c>
      <c r="L186" s="22">
        <f>Constants!$H58*'Activity data'!L18*Constants!$H76*FracLEACHMM*MMLeachEF*NtoN2O*kgtoGg</f>
        <v>3.6465188177560062E-3</v>
      </c>
      <c r="M186" s="22">
        <f>Constants!$H58*'Activity data'!M18*Constants!$H76*FracLEACHMM*MMLeachEF*NtoN2O*kgtoGg</f>
        <v>3.6813581695180077E-3</v>
      </c>
      <c r="N186" s="22">
        <f>Constants!$H58*'Activity data'!N18*Constants!$H76*FracLEACHMM*MMLeachEF*NtoN2O*kgtoGg</f>
        <v>3.9647182305156074E-3</v>
      </c>
      <c r="O186" s="22">
        <f>Constants!$H58*'Activity data'!O18*Constants!$H76*FracLEACHMM*MMLeachEF*NtoN2O*kgtoGg</f>
        <v>3.9461372429092081E-3</v>
      </c>
      <c r="P186" s="22">
        <f>Constants!$H58*'Activity data'!P18*Constants!$H76*FracLEACHMM*MMLeachEF*NtoN2O*kgtoGg</f>
        <v>4.0320743105888082E-3</v>
      </c>
      <c r="Q186" s="22">
        <f>Constants!$H58*'Activity data'!Q18*Constants!$H76*FracLEACHMM*MMLeachEF*NtoN2O*kgtoGg</f>
        <v>4.1342697424240071E-3</v>
      </c>
      <c r="R186" s="22">
        <f>Constants!$H58*'Activity data'!R18*Constants!$H76*FracLEACHMM*MMLeachEF*NtoN2O*kgtoGg</f>
        <v>3.8253608234676073E-3</v>
      </c>
      <c r="S186" s="22">
        <f>Constants!$H58*'Activity data'!S18*Constants!$H76*FracLEACHMM*MMLeachEF*NtoN2O*kgtoGg</f>
        <v>3.8973621504424074E-3</v>
      </c>
      <c r="T186" s="22">
        <f>Constants!$H58*'Activity data'!T18*Constants!$H76*FracLEACHMM*MMLeachEF*NtoN2O*kgtoGg</f>
        <v>3.9716861008680087E-3</v>
      </c>
      <c r="U186" s="22">
        <f>Constants!$H58*'Activity data'!U18*Constants!$H76*FracLEACHMM*MMLeachEF*NtoN2O*kgtoGg</f>
        <v>3.8625227986804071E-3</v>
      </c>
      <c r="V186" s="22">
        <f>Constants!$H58*'Activity data'!V18*Constants!$H76*FracLEACHMM*MMLeachEF*NtoN2O*kgtoGg</f>
        <v>3.8625227986804071E-3</v>
      </c>
      <c r="W186" s="22">
        <f>Constants!$H58*'Activity data'!W18*Constants!$H76*FracLEACHMM*MMLeachEF*NtoN2O*kgtoGg</f>
        <v>3.8346513172708078E-3</v>
      </c>
      <c r="X186" s="22">
        <f>Constants!$H58*'Activity data'!X18*Constants!$H76*FracLEACHMM*MMLeachEF*NtoN2O*kgtoGg</f>
        <v>3.7672952371976065E-3</v>
      </c>
      <c r="Y186" s="22">
        <f>Constants!$H58*'Activity data'!Y18*Constants!$H76*FracLEACHMM*MMLeachEF*NtoN2O*kgtoGg</f>
        <v>3.8346513172708078E-3</v>
      </c>
      <c r="Z186" s="22">
        <f>Constants!$H58*'Activity data'!Z18*Constants!$H76*FracLEACHMM*MMLeachEF*NtoN2O*kgtoGg</f>
        <v>3.7510368730420082E-3</v>
      </c>
      <c r="AA186" s="22">
        <f>Constants!$H58*'Activity data'!AA18*Constants!$H76*FracLEACHMM*MMLeachEF*NtoN2O*kgtoGg</f>
        <v>3.7463916261404073E-3</v>
      </c>
      <c r="AB186" s="22">
        <f>Constants!$H58*'Activity data'!AB18*Constants!$H76*FracLEACHMM*MMLeachEF*NtoN2O*kgtoGg</f>
        <v>3.7022617805752074E-3</v>
      </c>
      <c r="AC186" s="22">
        <f>Constants!$H58*'Activity data'!AC18*Constants!$H76*FracLEACHMM*MMLeachEF*NtoN2O*kgtoGg</f>
        <v>3.6790355460672068E-3</v>
      </c>
      <c r="AD186" s="22">
        <f>Constants!$H58*'Activity data'!AD18*Constants!$H76*FracLEACHMM*MMLeachEF*NtoN2O*kgtoGg</f>
        <v>4.0365451491143171E-3</v>
      </c>
      <c r="AE186" s="22">
        <f>Constants!$H58*'Activity data'!AE18*Constants!$H76*FracLEACHMM*MMLeachEF*NtoN2O*kgtoGg</f>
        <v>4.0297392984865819E-3</v>
      </c>
      <c r="AF186" s="22">
        <f>Constants!$H58*'Activity data'!AF18*Constants!$H76*FracLEACHMM*MMLeachEF*NtoN2O*kgtoGg</f>
        <v>3.9949885567879375E-3</v>
      </c>
      <c r="AG186" s="22">
        <f>Constants!$H58*'Activity data'!AG18*Constants!$H76*FracLEACHMM*MMLeachEF*NtoN2O*kgtoGg</f>
        <v>3.9322095970335917E-3</v>
      </c>
      <c r="AH186" s="22">
        <f>Constants!$H58*'Activity data'!AH18*Constants!$H76*FracLEACHMM*MMLeachEF*NtoN2O*kgtoGg</f>
        <v>3.8486349353283383E-3</v>
      </c>
      <c r="AI186" s="22">
        <f>Constants!$H58*'Activity data'!AI18*Constants!$H76*FracLEACHMM*MMLeachEF*NtoN2O*kgtoGg</f>
        <v>3.7883214434063024E-3</v>
      </c>
      <c r="AJ186" s="22">
        <f>Constants!$H58*'Activity data'!AJ18*Constants!$H76*FracLEACHMM*MMLeachEF*NtoN2O*kgtoGg</f>
        <v>3.7228204794338619E-3</v>
      </c>
      <c r="AK186" s="22">
        <f>Constants!$H58*'Activity data'!AK18*Constants!$H76*FracLEACHMM*MMLeachEF*NtoN2O*kgtoGg</f>
        <v>3.6527396428191264E-3</v>
      </c>
      <c r="AL186" s="22">
        <f>Constants!$H58*'Activity data'!AL18*Constants!$H76*FracLEACHMM*MMLeachEF*NtoN2O*kgtoGg</f>
        <v>3.1949779291260043E-3</v>
      </c>
      <c r="AM186" s="22">
        <f>Constants!$H58*'Activity data'!AM18*Constants!$H76*FracLEACHMM*MMLeachEF*NtoN2O*kgtoGg</f>
        <v>3.2025846171143762E-3</v>
      </c>
      <c r="AN186" s="22">
        <f>Constants!$H58*'Activity data'!AN18*Constants!$H76*FracLEACHMM*MMLeachEF*NtoN2O*kgtoGg</f>
        <v>3.2055762589004709E-3</v>
      </c>
      <c r="AO186" s="22">
        <f>Constants!$H58*'Activity data'!AO18*Constants!$H76*FracLEACHMM*MMLeachEF*NtoN2O*kgtoGg</f>
        <v>3.2087247749663971E-3</v>
      </c>
      <c r="AP186" s="22">
        <f>Constants!$H58*'Activity data'!AP18*Constants!$H76*FracLEACHMM*MMLeachEF*NtoN2O*kgtoGg</f>
        <v>3.2080485418507759E-3</v>
      </c>
      <c r="AQ186" s="22">
        <f>Constants!$H58*'Activity data'!AQ18*Constants!$H76*FracLEACHMM*MMLeachEF*NtoN2O*kgtoGg</f>
        <v>3.2103329288998088E-3</v>
      </c>
      <c r="AR186" s="22">
        <f>Constants!$H58*'Activity data'!AR18*Constants!$H76*FracLEACHMM*MMLeachEF*NtoN2O*kgtoGg</f>
        <v>3.2300663608754929E-3</v>
      </c>
      <c r="AS186" s="22">
        <f>Constants!$H58*'Activity data'!AS18*Constants!$H76*FracLEACHMM*MMLeachEF*NtoN2O*kgtoGg</f>
        <v>3.247362481472801E-3</v>
      </c>
      <c r="AT186" s="22">
        <f>Constants!$H58*'Activity data'!AT18*Constants!$H76*FracLEACHMM*MMLeachEF*NtoN2O*kgtoGg</f>
        <v>3.2678892341294835E-3</v>
      </c>
      <c r="AU186" s="22">
        <f>Constants!$H58*'Activity data'!AU18*Constants!$H76*FracLEACHMM*MMLeachEF*NtoN2O*kgtoGg</f>
        <v>3.2901099516604187E-3</v>
      </c>
      <c r="AV186" s="22">
        <f>Constants!$H58*'Activity data'!AV18*Constants!$H76*FracLEACHMM*MMLeachEF*NtoN2O*kgtoGg</f>
        <v>3.3141846688996709E-3</v>
      </c>
      <c r="AW186" s="22">
        <f>Constants!$H58*'Activity data'!AW18*Constants!$H76*FracLEACHMM*MMLeachEF*NtoN2O*kgtoGg</f>
        <v>3.3584693949880928E-3</v>
      </c>
      <c r="AX186" s="22">
        <f>Constants!$H58*'Activity data'!AX18*Constants!$H76*FracLEACHMM*MMLeachEF*NtoN2O*kgtoGg</f>
        <v>3.3946737056829248E-3</v>
      </c>
      <c r="AY186" s="22">
        <f>Constants!$H58*'Activity data'!AY18*Constants!$H76*FracLEACHMM*MMLeachEF*NtoN2O*kgtoGg</f>
        <v>3.4409530699806117E-3</v>
      </c>
      <c r="AZ186" s="22">
        <f>Constants!$H58*'Activity data'!AZ18*Constants!$H76*FracLEACHMM*MMLeachEF*NtoN2O*kgtoGg</f>
        <v>3.4929631602000576E-3</v>
      </c>
      <c r="BA186" s="22">
        <f>Constants!$H58*'Activity data'!BA18*Constants!$H76*FracLEACHMM*MMLeachEF*NtoN2O*kgtoGg</f>
        <v>3.5508531543987712E-3</v>
      </c>
      <c r="BB186" s="22">
        <f>Constants!$H58*'Activity data'!BB18*Constants!$H76*FracLEACHMM*MMLeachEF*NtoN2O*kgtoGg</f>
        <v>3.6110557811934456E-3</v>
      </c>
      <c r="BC186" s="22">
        <f>Constants!$H58*'Activity data'!BC18*Constants!$H76*FracLEACHMM*MMLeachEF*NtoN2O*kgtoGg</f>
        <v>3.6737995203385524E-3</v>
      </c>
      <c r="BD186" s="22">
        <f>Constants!$H58*'Activity data'!BD18*Constants!$H76*FracLEACHMM*MMLeachEF*NtoN2O*kgtoGg</f>
        <v>3.7353172157565642E-3</v>
      </c>
      <c r="BE186" s="22">
        <f>Constants!$H58*'Activity data'!BE18*Constants!$H76*FracLEACHMM*MMLeachEF*NtoN2O*kgtoGg</f>
        <v>3.799192806066914E-3</v>
      </c>
      <c r="BF186" s="22">
        <f>Constants!$H58*'Activity data'!BF18*Constants!$H76*FracLEACHMM*MMLeachEF*NtoN2O*kgtoGg</f>
        <v>3.8682453896705308E-3</v>
      </c>
      <c r="BG186" s="22">
        <f>Constants!$H58*'Activity data'!BG18*Constants!$H76*FracLEACHMM*MMLeachEF*NtoN2O*kgtoGg</f>
        <v>3.9409446632310881E-3</v>
      </c>
      <c r="BH186" s="22">
        <f>Constants!$H58*'Activity data'!BH18*Constants!$H76*FracLEACHMM*MMLeachEF*NtoN2O*kgtoGg</f>
        <v>4.0162482914140605E-3</v>
      </c>
      <c r="BI186" s="22">
        <f>Constants!$H58*'Activity data'!BI18*Constants!$H76*FracLEACHMM*MMLeachEF*NtoN2O*kgtoGg</f>
        <v>4.0935159074440694E-3</v>
      </c>
      <c r="BJ186" s="22">
        <f>Constants!$H58*'Activity data'!BJ18*Constants!$H76*FracLEACHMM*MMLeachEF*NtoN2O*kgtoGg</f>
        <v>4.1733843870407072E-3</v>
      </c>
      <c r="BK186" s="22">
        <f>Constants!$H58*'Activity data'!BK18*Constants!$H76*FracLEACHMM*MMLeachEF*NtoN2O*kgtoGg</f>
        <v>4.2589745163206152E-3</v>
      </c>
      <c r="BL186" s="22">
        <f>Constants!$H58*'Activity data'!BL18*Constants!$H76*FracLEACHMM*MMLeachEF*NtoN2O*kgtoGg</f>
        <v>4.3496164675538339E-3</v>
      </c>
      <c r="BM186" s="22">
        <f>Constants!$H58*'Activity data'!BM18*Constants!$H76*FracLEACHMM*MMLeachEF*NtoN2O*kgtoGg</f>
        <v>4.4438132255627217E-3</v>
      </c>
      <c r="BN186" s="22">
        <f>Constants!$H58*'Activity data'!BN18*Constants!$H76*FracLEACHMM*MMLeachEF*NtoN2O*kgtoGg</f>
        <v>4.5352802369049913E-3</v>
      </c>
      <c r="BO186" s="22">
        <f>Constants!$H58*'Activity data'!BO18*Constants!$H76*FracLEACHMM*MMLeachEF*NtoN2O*kgtoGg</f>
        <v>4.6306581444786185E-3</v>
      </c>
      <c r="BP186" s="22">
        <f>Constants!$H58*'Activity data'!BP18*Constants!$H76*FracLEACHMM*MMLeachEF*NtoN2O*kgtoGg</f>
        <v>4.7302431026190186E-3</v>
      </c>
    </row>
    <row r="187" spans="1:68" x14ac:dyDescent="0.25">
      <c r="A187" t="str">
        <f t="shared" si="58"/>
        <v>3C Aggregated and non-CO2 emissions on land</v>
      </c>
      <c r="B187" t="str">
        <f t="shared" ref="B187" si="68">B186</f>
        <v>3C6 Indirect N2O from manure management (N2O)</v>
      </c>
      <c r="C187" t="str">
        <f t="shared" si="67"/>
        <v>Leaching/runoff</v>
      </c>
      <c r="D187" t="str">
        <f t="shared" si="66"/>
        <v xml:space="preserve"> - Commercial layers</v>
      </c>
      <c r="E187" t="str">
        <f t="shared" si="64"/>
        <v>Leaching/runoff - Commercial layers</v>
      </c>
      <c r="F187" t="str">
        <f t="shared" si="47"/>
        <v>N2O</v>
      </c>
      <c r="G187" t="str">
        <f t="shared" si="48"/>
        <v>Gg N2O</v>
      </c>
      <c r="H187" s="22">
        <f>Constants!$H59*'Activity data'!H19*Constants!$H77*FracLEACHMM*MMLeachEF*NtoN2O*kgtoGg</f>
        <v>1.0355170129968004E-2</v>
      </c>
      <c r="I187" s="22">
        <f>Constants!$H59*'Activity data'!I19*Constants!$H77*FracLEACHMM*MMLeachEF*NtoN2O*kgtoGg</f>
        <v>1.0059892645860616E-2</v>
      </c>
      <c r="J187" s="22">
        <f>Constants!$H59*'Activity data'!J19*Constants!$H77*FracLEACHMM*MMLeachEF*NtoN2O*kgtoGg</f>
        <v>9.5411084013231947E-3</v>
      </c>
      <c r="K187" s="22">
        <f>Constants!$H59*'Activity data'!K19*Constants!$H77*FracLEACHMM*MMLeachEF*NtoN2O*kgtoGg</f>
        <v>9.3910912656011026E-3</v>
      </c>
      <c r="L187" s="22">
        <f>Constants!$H59*'Activity data'!L19*Constants!$H77*FracLEACHMM*MMLeachEF*NtoN2O*kgtoGg</f>
        <v>8.9826126081481942E-3</v>
      </c>
      <c r="M187" s="22">
        <f>Constants!$H59*'Activity data'!M19*Constants!$H77*FracLEACHMM*MMLeachEF*NtoN2O*kgtoGg</f>
        <v>9.8011483650425734E-3</v>
      </c>
      <c r="N187" s="22">
        <f>Constants!$H59*'Activity data'!N19*Constants!$H77*FracLEACHMM*MMLeachEF*NtoN2O*kgtoGg</f>
        <v>1.0353003890839162E-2</v>
      </c>
      <c r="O187" s="22">
        <f>Constants!$H59*'Activity data'!O19*Constants!$H77*FracLEACHMM*MMLeachEF*NtoN2O*kgtoGg</f>
        <v>1.038704838936534E-2</v>
      </c>
      <c r="P187" s="22">
        <f>Constants!$H59*'Activity data'!P19*Constants!$H77*FracLEACHMM*MMLeachEF*NtoN2O*kgtoGg</f>
        <v>1.1694940012383678E-2</v>
      </c>
      <c r="Q187" s="22">
        <f>Constants!$H59*'Activity data'!Q19*Constants!$H77*FracLEACHMM*MMLeachEF*NtoN2O*kgtoGg</f>
        <v>1.2538149270078789E-2</v>
      </c>
      <c r="R187" s="22">
        <f>Constants!$H59*'Activity data'!R19*Constants!$H77*FracLEACHMM*MMLeachEF*NtoN2O*kgtoGg</f>
        <v>1.2272486005224258E-2</v>
      </c>
      <c r="S187" s="22">
        <f>Constants!$H59*'Activity data'!S19*Constants!$H77*FracLEACHMM*MMLeachEF*NtoN2O*kgtoGg</f>
        <v>1.2599872153312836E-2</v>
      </c>
      <c r="T187" s="22">
        <f>Constants!$H59*'Activity data'!T19*Constants!$H77*FracLEACHMM*MMLeachEF*NtoN2O*kgtoGg</f>
        <v>1.2500981239572611E-2</v>
      </c>
      <c r="U187" s="22">
        <f>Constants!$H59*'Activity data'!U19*Constants!$H77*FracLEACHMM*MMLeachEF*NtoN2O*kgtoGg</f>
        <v>1.2001910795150582E-2</v>
      </c>
      <c r="V187" s="22">
        <f>Constants!$H59*'Activity data'!V19*Constants!$H77*FracLEACHMM*MMLeachEF*NtoN2O*kgtoGg</f>
        <v>1.2437112522602165E-2</v>
      </c>
      <c r="W187" s="22">
        <f>Constants!$H59*'Activity data'!W19*Constants!$H77*FracLEACHMM*MMLeachEF*NtoN2O*kgtoGg</f>
        <v>1.3187076931938265E-2</v>
      </c>
      <c r="X187" s="22">
        <f>Constants!$H59*'Activity data'!X19*Constants!$H77*FracLEACHMM*MMLeachEF*NtoN2O*kgtoGg</f>
        <v>1.4553489205518322E-2</v>
      </c>
      <c r="Y187" s="22">
        <f>Constants!$H59*'Activity data'!Y19*Constants!$H77*FracLEACHMM*MMLeachEF*NtoN2O*kgtoGg</f>
        <v>1.6105943457620602E-2</v>
      </c>
      <c r="Z187" s="22">
        <f>Constants!$H59*'Activity data'!Z19*Constants!$H77*FracLEACHMM*MMLeachEF*NtoN2O*kgtoGg</f>
        <v>1.6318056760498027E-2</v>
      </c>
      <c r="AA187" s="22">
        <f>Constants!$H59*'Activity data'!AA19*Constants!$H77*FracLEACHMM*MMLeachEF*NtoN2O*kgtoGg</f>
        <v>1.5716468259281271E-2</v>
      </c>
      <c r="AB187" s="22">
        <f>Constants!$H59*'Activity data'!AB19*Constants!$H77*FracLEACHMM*MMLeachEF*NtoN2O*kgtoGg</f>
        <v>1.6328679002481555E-2</v>
      </c>
      <c r="AC187" s="22">
        <f>Constants!$H59*'Activity data'!AC19*Constants!$H77*FracLEACHMM*MMLeachEF*NtoN2O*kgtoGg</f>
        <v>1.7082367042983767E-2</v>
      </c>
      <c r="AD187" s="22">
        <f>Constants!$H59*'Activity data'!AD19*Constants!$H77*FracLEACHMM*MMLeachEF*NtoN2O*kgtoGg</f>
        <v>1.6786470331878016E-2</v>
      </c>
      <c r="AE187" s="22">
        <f>Constants!$H59*'Activity data'!AE19*Constants!$H77*FracLEACHMM*MMLeachEF*NtoN2O*kgtoGg</f>
        <v>1.7163772404592721E-2</v>
      </c>
      <c r="AF187" s="22">
        <f>Constants!$H59*'Activity data'!AF19*Constants!$H77*FracLEACHMM*MMLeachEF*NtoN2O*kgtoGg</f>
        <v>1.7475002434914098E-2</v>
      </c>
      <c r="AG187" s="22">
        <f>Constants!$H59*'Activity data'!AG19*Constants!$H77*FracLEACHMM*MMLeachEF*NtoN2O*kgtoGg</f>
        <v>1.7715096410779813E-2</v>
      </c>
      <c r="AH187" s="22">
        <f>Constants!$H59*'Activity data'!AH19*Constants!$H77*FracLEACHMM*MMLeachEF*NtoN2O*kgtoGg</f>
        <v>1.789786753000653E-2</v>
      </c>
      <c r="AI187" s="22">
        <f>Constants!$H59*'Activity data'!AI19*Constants!$H77*FracLEACHMM*MMLeachEF*NtoN2O*kgtoGg</f>
        <v>1.8135577562402003E-2</v>
      </c>
      <c r="AJ187" s="22">
        <f>Constants!$H59*'Activity data'!AJ19*Constants!$H77*FracLEACHMM*MMLeachEF*NtoN2O*kgtoGg</f>
        <v>1.8353230400427054E-2</v>
      </c>
      <c r="AK187" s="22">
        <f>Constants!$H59*'Activity data'!AK19*Constants!$H77*FracLEACHMM*MMLeachEF*NtoN2O*kgtoGg</f>
        <v>1.8552250284726117E-2</v>
      </c>
      <c r="AL187" s="22">
        <f>Constants!$H59*'Activity data'!AL19*Constants!$H77*FracLEACHMM*MMLeachEF*NtoN2O*kgtoGg</f>
        <v>1.7648189308391574E-2</v>
      </c>
      <c r="AM187" s="22">
        <f>Constants!$H59*'Activity data'!AM19*Constants!$H77*FracLEACHMM*MMLeachEF*NtoN2O*kgtoGg</f>
        <v>1.7990125633499669E-2</v>
      </c>
      <c r="AN187" s="22">
        <f>Constants!$H59*'Activity data'!AN19*Constants!$H77*FracLEACHMM*MMLeachEF*NtoN2O*kgtoGg</f>
        <v>1.8321354037734456E-2</v>
      </c>
      <c r="AO187" s="22">
        <f>Constants!$H59*'Activity data'!AO19*Constants!$H77*FracLEACHMM*MMLeachEF*NtoN2O*kgtoGg</f>
        <v>1.8655910262739432E-2</v>
      </c>
      <c r="AP187" s="22">
        <f>Constants!$H59*'Activity data'!AP19*Constants!$H77*FracLEACHMM*MMLeachEF*NtoN2O*kgtoGg</f>
        <v>1.8981520691272104E-2</v>
      </c>
      <c r="AQ187" s="22">
        <f>Constants!$H59*'Activity data'!AQ19*Constants!$H77*FracLEACHMM*MMLeachEF*NtoN2O*kgtoGg</f>
        <v>1.9319038487306688E-2</v>
      </c>
      <c r="AR187" s="22">
        <f>Constants!$H59*'Activity data'!AR19*Constants!$H77*FracLEACHMM*MMLeachEF*NtoN2O*kgtoGg</f>
        <v>1.969931376141975E-2</v>
      </c>
      <c r="AS187" s="22">
        <f>Constants!$H59*'Activity data'!AS19*Constants!$H77*FracLEACHMM*MMLeachEF*NtoN2O*kgtoGg</f>
        <v>2.0077036512024027E-2</v>
      </c>
      <c r="AT187" s="22">
        <f>Constants!$H59*'Activity data'!AT19*Constants!$H77*FracLEACHMM*MMLeachEF*NtoN2O*kgtoGg</f>
        <v>2.0470652785445447E-2</v>
      </c>
      <c r="AU187" s="22">
        <f>Constants!$H59*'Activity data'!AU19*Constants!$H77*FracLEACHMM*MMLeachEF*NtoN2O*kgtoGg</f>
        <v>2.0876049961392598E-2</v>
      </c>
      <c r="AV187" s="22">
        <f>Constants!$H59*'Activity data'!AV19*Constants!$H77*FracLEACHMM*MMLeachEF*NtoN2O*kgtoGg</f>
        <v>2.1294170066412498E-2</v>
      </c>
      <c r="AW187" s="22">
        <f>Constants!$H59*'Activity data'!AW19*Constants!$H77*FracLEACHMM*MMLeachEF*NtoN2O*kgtoGg</f>
        <v>2.1777592548316134E-2</v>
      </c>
      <c r="AX187" s="22">
        <f>Constants!$H59*'Activity data'!AX19*Constants!$H77*FracLEACHMM*MMLeachEF*NtoN2O*kgtoGg</f>
        <v>2.2241123510826601E-2</v>
      </c>
      <c r="AY187" s="22">
        <f>Constants!$H59*'Activity data'!AY19*Constants!$H77*FracLEACHMM*MMLeachEF*NtoN2O*kgtoGg</f>
        <v>2.2750677160511022E-2</v>
      </c>
      <c r="AZ187" s="22">
        <f>Constants!$H59*'Activity data'!AZ19*Constants!$H77*FracLEACHMM*MMLeachEF*NtoN2O*kgtoGg</f>
        <v>2.3292528530779164E-2</v>
      </c>
      <c r="BA187" s="22">
        <f>Constants!$H59*'Activity data'!BA19*Constants!$H77*FracLEACHMM*MMLeachEF*NtoN2O*kgtoGg</f>
        <v>2.3868475979586853E-2</v>
      </c>
      <c r="BB187" s="22">
        <f>Constants!$H59*'Activity data'!BB19*Constants!$H77*FracLEACHMM*MMLeachEF*NtoN2O*kgtoGg</f>
        <v>2.4453005601689063E-2</v>
      </c>
      <c r="BC187" s="22">
        <f>Constants!$H59*'Activity data'!BC19*Constants!$H77*FracLEACHMM*MMLeachEF*NtoN2O*kgtoGg</f>
        <v>2.5060772282324922E-2</v>
      </c>
      <c r="BD187" s="22">
        <f>Constants!$H59*'Activity data'!BD19*Constants!$H77*FracLEACHMM*MMLeachEF*NtoN2O*kgtoGg</f>
        <v>2.5677576438831333E-2</v>
      </c>
      <c r="BE187" s="22">
        <f>Constants!$H59*'Activity data'!BE19*Constants!$H77*FracLEACHMM*MMLeachEF*NtoN2O*kgtoGg</f>
        <v>2.6318134082369823E-2</v>
      </c>
      <c r="BF187" s="22">
        <f>Constants!$H59*'Activity data'!BF19*Constants!$H77*FracLEACHMM*MMLeachEF*NtoN2O*kgtoGg</f>
        <v>2.6995365259164572E-2</v>
      </c>
      <c r="BG187" s="22">
        <f>Constants!$H59*'Activity data'!BG19*Constants!$H77*FracLEACHMM*MMLeachEF*NtoN2O*kgtoGg</f>
        <v>2.7692009175674413E-2</v>
      </c>
      <c r="BH187" s="22">
        <f>Constants!$H59*'Activity data'!BH19*Constants!$H77*FracLEACHMM*MMLeachEF*NtoN2O*kgtoGg</f>
        <v>2.8416870423446677E-2</v>
      </c>
      <c r="BI187" s="22">
        <f>Constants!$H59*'Activity data'!BI19*Constants!$H77*FracLEACHMM*MMLeachEF*NtoN2O*kgtoGg</f>
        <v>2.9168321805142838E-2</v>
      </c>
      <c r="BJ187" s="22">
        <f>Constants!$H59*'Activity data'!BJ19*Constants!$H77*FracLEACHMM*MMLeachEF*NtoN2O*kgtoGg</f>
        <v>2.9950095626290311E-2</v>
      </c>
      <c r="BK187" s="22">
        <f>Constants!$H59*'Activity data'!BK19*Constants!$H77*FracLEACHMM*MMLeachEF*NtoN2O*kgtoGg</f>
        <v>3.0778252210940396E-2</v>
      </c>
      <c r="BL187" s="22">
        <f>Constants!$H59*'Activity data'!BL19*Constants!$H77*FracLEACHMM*MMLeachEF*NtoN2O*kgtoGg</f>
        <v>3.163825661303097E-2</v>
      </c>
      <c r="BM187" s="22">
        <f>Constants!$H59*'Activity data'!BM19*Constants!$H77*FracLEACHMM*MMLeachEF*NtoN2O*kgtoGg</f>
        <v>3.2537990277689478E-2</v>
      </c>
      <c r="BN187" s="22">
        <f>Constants!$H59*'Activity data'!BN19*Constants!$H77*FracLEACHMM*MMLeachEF*NtoN2O*kgtoGg</f>
        <v>3.3447875744203236E-2</v>
      </c>
      <c r="BO187" s="22">
        <f>Constants!$H59*'Activity data'!BO19*Constants!$H77*FracLEACHMM*MMLeachEF*NtoN2O*kgtoGg</f>
        <v>3.4401049238493388E-2</v>
      </c>
      <c r="BP187" s="22">
        <f>Constants!$H59*'Activity data'!BP19*Constants!$H77*FracLEACHMM*MMLeachEF*NtoN2O*kgtoGg</f>
        <v>3.5401123707600603E-2</v>
      </c>
    </row>
    <row r="188" spans="1:68" x14ac:dyDescent="0.25">
      <c r="A188" t="str">
        <f t="shared" si="58"/>
        <v>3C Aggregated and non-CO2 emissions on land</v>
      </c>
      <c r="B188" t="str">
        <f>B187</f>
        <v>3C6 Indirect N2O from manure management (N2O)</v>
      </c>
      <c r="C188" t="str">
        <f t="shared" si="67"/>
        <v>Leaching/runoff</v>
      </c>
      <c r="D188" t="str">
        <f>D172</f>
        <v xml:space="preserve"> - Commercial broilers</v>
      </c>
      <c r="E188" t="str">
        <f t="shared" si="64"/>
        <v>Leaching/runoff - Commercial broilers</v>
      </c>
      <c r="F188" t="str">
        <f t="shared" si="47"/>
        <v>N2O</v>
      </c>
      <c r="G188" t="str">
        <f t="shared" si="48"/>
        <v>Gg N2O</v>
      </c>
      <c r="H188" s="22">
        <f>Constants!$H60*'Activity data'!H20*Constants!$H78*FracLEACHMM*MMLeachEF*NtoN2O*kgtoGg</f>
        <v>3.3251202703764936E-2</v>
      </c>
      <c r="I188" s="22">
        <f>Constants!$H60*'Activity data'!I20*Constants!$H78*FracLEACHMM*MMLeachEF*NtoN2O*kgtoGg</f>
        <v>3.1256130581881272E-2</v>
      </c>
      <c r="J188" s="22">
        <f>Constants!$H60*'Activity data'!J20*Constants!$H78*FracLEACHMM*MMLeachEF*NtoN2O*kgtoGg</f>
        <v>2.9539279304954081E-2</v>
      </c>
      <c r="K188" s="22">
        <f>Constants!$H60*'Activity data'!K20*Constants!$H78*FracLEACHMM*MMLeachEF*NtoN2O*kgtoGg</f>
        <v>3.3221188579374041E-2</v>
      </c>
      <c r="L188" s="22">
        <f>Constants!$H60*'Activity data'!L20*Constants!$H78*FracLEACHMM*MMLeachEF*NtoN2O*kgtoGg</f>
        <v>3.2909615722030355E-2</v>
      </c>
      <c r="M188" s="22">
        <f>Constants!$H60*'Activity data'!M20*Constants!$H78*FracLEACHMM*MMLeachEF*NtoN2O*kgtoGg</f>
        <v>3.7669866131891196E-2</v>
      </c>
      <c r="N188" s="22">
        <f>Constants!$H60*'Activity data'!N20*Constants!$H78*FracLEACHMM*MMLeachEF*NtoN2O*kgtoGg</f>
        <v>4.380034464193687E-2</v>
      </c>
      <c r="O188" s="22">
        <f>Constants!$H60*'Activity data'!O20*Constants!$H78*FracLEACHMM*MMLeachEF*NtoN2O*kgtoGg</f>
        <v>4.458374413793717E-2</v>
      </c>
      <c r="P188" s="22">
        <f>Constants!$H60*'Activity data'!P20*Constants!$H78*FracLEACHMM*MMLeachEF*NtoN2O*kgtoGg</f>
        <v>4.8851875625500675E-2</v>
      </c>
      <c r="Q188" s="22">
        <f>Constants!$H60*'Activity data'!Q20*Constants!$H78*FracLEACHMM*MMLeachEF*NtoN2O*kgtoGg</f>
        <v>5.1000810169688715E-2</v>
      </c>
      <c r="R188" s="22">
        <f>Constants!$H60*'Activity data'!R20*Constants!$H78*FracLEACHMM*MMLeachEF*NtoN2O*kgtoGg</f>
        <v>5.4873113549001651E-2</v>
      </c>
      <c r="S188" s="22">
        <f>Constants!$H60*'Activity data'!S20*Constants!$H78*FracLEACHMM*MMLeachEF*NtoN2O*kgtoGg</f>
        <v>5.2985756974377428E-2</v>
      </c>
      <c r="T188" s="22">
        <f>Constants!$H60*'Activity data'!T20*Constants!$H78*FracLEACHMM*MMLeachEF*NtoN2O*kgtoGg</f>
        <v>5.8725405403651593E-2</v>
      </c>
      <c r="U188" s="22">
        <f>Constants!$H60*'Activity data'!U20*Constants!$H78*FracLEACHMM*MMLeachEF*NtoN2O*kgtoGg</f>
        <v>5.5856725851573273E-2</v>
      </c>
      <c r="V188" s="22">
        <f>Constants!$H60*'Activity data'!V20*Constants!$H78*FracLEACHMM*MMLeachEF*NtoN2O*kgtoGg</f>
        <v>5.7205155940384118E-2</v>
      </c>
      <c r="W188" s="22">
        <f>Constants!$H60*'Activity data'!W20*Constants!$H78*FracLEACHMM*MMLeachEF*NtoN2O*kgtoGg</f>
        <v>6.329605772520823E-2</v>
      </c>
      <c r="X188" s="22">
        <f>Constants!$H60*'Activity data'!X20*Constants!$H78*FracLEACHMM*MMLeachEF*NtoN2O*kgtoGg</f>
        <v>6.7701049603437022E-2</v>
      </c>
      <c r="Y188" s="22">
        <f>Constants!$H60*'Activity data'!Y20*Constants!$H78*FracLEACHMM*MMLeachEF*NtoN2O*kgtoGg</f>
        <v>7.0833855292733158E-2</v>
      </c>
      <c r="Z188" s="22">
        <f>Constants!$H60*'Activity data'!Z20*Constants!$H78*FracLEACHMM*MMLeachEF*NtoN2O*kgtoGg</f>
        <v>7.5418822438452923E-2</v>
      </c>
      <c r="AA188" s="22">
        <f>Constants!$H60*'Activity data'!AA20*Constants!$H78*FracLEACHMM*MMLeachEF*NtoN2O*kgtoGg</f>
        <v>7.1165915529208493E-2</v>
      </c>
      <c r="AB188" s="22">
        <f>Constants!$H60*'Activity data'!AB20*Constants!$H78*FracLEACHMM*MMLeachEF*NtoN2O*kgtoGg</f>
        <v>7.2955795050844749E-2</v>
      </c>
      <c r="AC188" s="22">
        <f>Constants!$H60*'Activity data'!AC20*Constants!$H78*FracLEACHMM*MMLeachEF*NtoN2O*kgtoGg</f>
        <v>7.5455418934244733E-2</v>
      </c>
      <c r="AD188" s="22">
        <f>Constants!$H60*'Activity data'!AD20*Constants!$H78*FracLEACHMM*MMLeachEF*NtoN2O*kgtoGg</f>
        <v>7.8165554493177095E-2</v>
      </c>
      <c r="AE188" s="22">
        <f>Constants!$H60*'Activity data'!AE20*Constants!$H78*FracLEACHMM*MMLeachEF*NtoN2O*kgtoGg</f>
        <v>7.9669897571092968E-2</v>
      </c>
      <c r="AF188" s="22">
        <f>Constants!$H60*'Activity data'!AF20*Constants!$H78*FracLEACHMM*MMLeachEF*NtoN2O*kgtoGg</f>
        <v>8.0338949511154764E-2</v>
      </c>
      <c r="AG188" s="22">
        <f>Constants!$H60*'Activity data'!AG20*Constants!$H78*FracLEACHMM*MMLeachEF*NtoN2O*kgtoGg</f>
        <v>8.0138318225493083E-2</v>
      </c>
      <c r="AH188" s="22">
        <f>Constants!$H60*'Activity data'!AH20*Constants!$H78*FracLEACHMM*MMLeachEF*NtoN2O*kgtoGg</f>
        <v>7.9244816155656955E-2</v>
      </c>
      <c r="AI188" s="22">
        <f>Constants!$H60*'Activity data'!AI20*Constants!$H78*FracLEACHMM*MMLeachEF*NtoN2O*kgtoGg</f>
        <v>7.8934707464154125E-2</v>
      </c>
      <c r="AJ188" s="22">
        <f>Constants!$H60*'Activity data'!AJ20*Constants!$H78*FracLEACHMM*MMLeachEF*NtoN2O*kgtoGg</f>
        <v>7.8403228862355678E-2</v>
      </c>
      <c r="AK188" s="22">
        <f>Constants!$H60*'Activity data'!AK20*Constants!$H78*FracLEACHMM*MMLeachEF*NtoN2O*kgtoGg</f>
        <v>7.7663043182700967E-2</v>
      </c>
      <c r="AL188" s="22">
        <f>Constants!$H60*'Activity data'!AL20*Constants!$H78*FracLEACHMM*MMLeachEF*NtoN2O*kgtoGg</f>
        <v>6.4905021346807978E-2</v>
      </c>
      <c r="AM188" s="22">
        <f>Constants!$H60*'Activity data'!AM20*Constants!$H78*FracLEACHMM*MMLeachEF*NtoN2O*kgtoGg</f>
        <v>6.6445499122296095E-2</v>
      </c>
      <c r="AN188" s="22">
        <f>Constants!$H60*'Activity data'!AN20*Constants!$H78*FracLEACHMM*MMLeachEF*NtoN2O*kgtoGg</f>
        <v>6.7842858446902229E-2</v>
      </c>
      <c r="AO188" s="22">
        <f>Constants!$H60*'Activity data'!AO20*Constants!$H78*FracLEACHMM*MMLeachEF*NtoN2O*kgtoGg</f>
        <v>6.9245072581270994E-2</v>
      </c>
      <c r="AP188" s="22">
        <f>Constants!$H60*'Activity data'!AP20*Constants!$H78*FracLEACHMM*MMLeachEF*NtoN2O*kgtoGg</f>
        <v>7.0524900764532425E-2</v>
      </c>
      <c r="AQ188" s="22">
        <f>Constants!$H60*'Activity data'!AQ20*Constants!$H78*FracLEACHMM*MMLeachEF*NtoN2O*kgtoGg</f>
        <v>7.1903077677098401E-2</v>
      </c>
      <c r="AR188" s="22">
        <f>Constants!$H60*'Activity data'!AR20*Constants!$H78*FracLEACHMM*MMLeachEF*NtoN2O*kgtoGg</f>
        <v>7.3930724615653337E-2</v>
      </c>
      <c r="AS188" s="22">
        <f>Constants!$H60*'Activity data'!AS20*Constants!$H78*FracLEACHMM*MMLeachEF*NtoN2O*kgtoGg</f>
        <v>7.5897452085357087E-2</v>
      </c>
      <c r="AT188" s="22">
        <f>Constants!$H60*'Activity data'!AT20*Constants!$H78*FracLEACHMM*MMLeachEF*NtoN2O*kgtoGg</f>
        <v>7.7997778601763323E-2</v>
      </c>
      <c r="AU188" s="22">
        <f>Constants!$H60*'Activity data'!AU20*Constants!$H78*FracLEACHMM*MMLeachEF*NtoN2O*kgtoGg</f>
        <v>8.0183006227528164E-2</v>
      </c>
      <c r="AV188" s="22">
        <f>Constants!$H60*'Activity data'!AV20*Constants!$H78*FracLEACHMM*MMLeachEF*NtoN2O*kgtoGg</f>
        <v>8.2463305161128417E-2</v>
      </c>
      <c r="AW188" s="22">
        <f>Constants!$H60*'Activity data'!AW20*Constants!$H78*FracLEACHMM*MMLeachEF*NtoN2O*kgtoGg</f>
        <v>8.5548405925816112E-2</v>
      </c>
      <c r="AX188" s="22">
        <f>Constants!$H60*'Activity data'!AX20*Constants!$H78*FracLEACHMM*MMLeachEF*NtoN2O*kgtoGg</f>
        <v>8.8393715805146184E-2</v>
      </c>
      <c r="AY188" s="22">
        <f>Constants!$H60*'Activity data'!AY20*Constants!$H78*FracLEACHMM*MMLeachEF*NtoN2O*kgtoGg</f>
        <v>9.1658296595057823E-2</v>
      </c>
      <c r="AZ188" s="22">
        <f>Constants!$H60*'Activity data'!AZ20*Constants!$H78*FracLEACHMM*MMLeachEF*NtoN2O*kgtoGg</f>
        <v>9.5195642460884133E-2</v>
      </c>
      <c r="BA188" s="22">
        <f>Constants!$H60*'Activity data'!BA20*Constants!$H78*FracLEACHMM*MMLeachEF*NtoN2O*kgtoGg</f>
        <v>9.9023033202583488E-2</v>
      </c>
      <c r="BB188" s="22">
        <f>Constants!$H60*'Activity data'!BB20*Constants!$H78*FracLEACHMM*MMLeachEF*NtoN2O*kgtoGg</f>
        <v>0.10305873357018404</v>
      </c>
      <c r="BC188" s="22">
        <f>Constants!$H60*'Activity data'!BC20*Constants!$H78*FracLEACHMM*MMLeachEF*NtoN2O*kgtoGg</f>
        <v>0.10727355700038588</v>
      </c>
      <c r="BD188" s="22">
        <f>Constants!$H60*'Activity data'!BD20*Constants!$H78*FracLEACHMM*MMLeachEF*NtoN2O*kgtoGg</f>
        <v>0.11152460464764866</v>
      </c>
      <c r="BE188" s="22">
        <f>Constants!$H60*'Activity data'!BE20*Constants!$H78*FracLEACHMM*MMLeachEF*NtoN2O*kgtoGg</f>
        <v>0.11595641928295174</v>
      </c>
      <c r="BF188" s="22">
        <f>Constants!$H60*'Activity data'!BF20*Constants!$H78*FracLEACHMM*MMLeachEF*NtoN2O*kgtoGg</f>
        <v>0.12068922374211628</v>
      </c>
      <c r="BG188" s="22">
        <f>Constants!$H60*'Activity data'!BG20*Constants!$H78*FracLEACHMM*MMLeachEF*NtoN2O*kgtoGg</f>
        <v>0.12571156597150035</v>
      </c>
      <c r="BH188" s="22">
        <f>Constants!$H60*'Activity data'!BH20*Constants!$H78*FracLEACHMM*MMLeachEF*NtoN2O*kgtoGg</f>
        <v>0.13094913576661243</v>
      </c>
      <c r="BI188" s="22">
        <f>Constants!$H60*'Activity data'!BI20*Constants!$H78*FracLEACHMM*MMLeachEF*NtoN2O*kgtoGg</f>
        <v>0.13638197810629826</v>
      </c>
      <c r="BJ188" s="22">
        <f>Constants!$H60*'Activity data'!BJ20*Constants!$H78*FracLEACHMM*MMLeachEF*NtoN2O*kgtoGg</f>
        <v>0.14204438779904144</v>
      </c>
      <c r="BK188" s="22">
        <f>Constants!$H60*'Activity data'!BK20*Constants!$H78*FracLEACHMM*MMLeachEF*NtoN2O*kgtoGg</f>
        <v>0.1480780433229949</v>
      </c>
      <c r="BL188" s="22">
        <f>Constants!$H60*'Activity data'!BL20*Constants!$H78*FracLEACHMM*MMLeachEF*NtoN2O*kgtoGg</f>
        <v>0.15450996840718539</v>
      </c>
      <c r="BM188" s="22">
        <f>Constants!$H60*'Activity data'!BM20*Constants!$H78*FracLEACHMM*MMLeachEF*NtoN2O*kgtoGg</f>
        <v>0.16124423627661516</v>
      </c>
      <c r="BN188" s="22">
        <f>Constants!$H60*'Activity data'!BN20*Constants!$H78*FracLEACHMM*MMLeachEF*NtoN2O*kgtoGg</f>
        <v>0.16800963967648727</v>
      </c>
      <c r="BO188" s="22">
        <f>Constants!$H60*'Activity data'!BO20*Constants!$H78*FracLEACHMM*MMLeachEF*NtoN2O*kgtoGg</f>
        <v>0.1751088350997308</v>
      </c>
      <c r="BP188" s="22">
        <f>Constants!$H60*'Activity data'!BP20*Constants!$H78*FracLEACHMM*MMLeachEF*NtoN2O*kgtoGg</f>
        <v>0.18256653180154253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9900"/>
  </sheetPr>
  <dimension ref="A1:BT124"/>
  <sheetViews>
    <sheetView workbookViewId="0"/>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1327.9929106930647</v>
      </c>
      <c r="G4" s="46">
        <f t="shared" si="0"/>
        <v>1335.8549640365982</v>
      </c>
      <c r="H4" s="46">
        <f t="shared" si="0"/>
        <v>1306.724639770646</v>
      </c>
      <c r="I4" s="46">
        <f t="shared" si="0"/>
        <v>1265.7647590620991</v>
      </c>
      <c r="J4" s="46">
        <f t="shared" si="0"/>
        <v>1227.3601806444815</v>
      </c>
      <c r="K4" s="46">
        <f t="shared" si="0"/>
        <v>1241.319329838064</v>
      </c>
      <c r="L4" s="46">
        <f t="shared" si="0"/>
        <v>1272.5159515510607</v>
      </c>
      <c r="M4" s="46">
        <f t="shared" si="0"/>
        <v>1292.809224948664</v>
      </c>
      <c r="N4" s="46">
        <f t="shared" si="0"/>
        <v>1310.4189716116523</v>
      </c>
      <c r="O4" s="46">
        <f t="shared" si="0"/>
        <v>1308.5746754684244</v>
      </c>
      <c r="P4" s="46">
        <f t="shared" si="0"/>
        <v>1312.1057051017465</v>
      </c>
      <c r="Q4" s="46">
        <f t="shared" si="0"/>
        <v>1302.6646412515495</v>
      </c>
      <c r="R4" s="46">
        <f t="shared" si="0"/>
        <v>1272.22575509339</v>
      </c>
      <c r="S4" s="46">
        <f t="shared" si="0"/>
        <v>1268.4512614282132</v>
      </c>
      <c r="T4" s="46">
        <f t="shared" si="0"/>
        <v>1255.9453630208041</v>
      </c>
      <c r="U4" s="46">
        <f t="shared" si="0"/>
        <v>1263.4958369144908</v>
      </c>
      <c r="V4" s="46">
        <f t="shared" si="0"/>
        <v>1257.6522863386949</v>
      </c>
      <c r="W4" s="46">
        <f t="shared" si="0"/>
        <v>1283.6151217227919</v>
      </c>
      <c r="X4" s="46">
        <f t="shared" si="0"/>
        <v>1305.1163993134912</v>
      </c>
      <c r="Y4" s="46">
        <f t="shared" si="0"/>
        <v>1299.5851784255913</v>
      </c>
      <c r="Z4" s="46">
        <f t="shared" si="0"/>
        <v>1289.3842901984572</v>
      </c>
      <c r="AA4" s="46">
        <f t="shared" si="0"/>
        <v>1281.9515248129248</v>
      </c>
      <c r="AB4" s="46">
        <f t="shared" si="0"/>
        <v>1287.2380838635452</v>
      </c>
      <c r="AC4" s="46">
        <f t="shared" si="0"/>
        <v>1292.210532682026</v>
      </c>
      <c r="AD4" s="46">
        <f t="shared" si="0"/>
        <v>1291.4897536649526</v>
      </c>
      <c r="AE4" s="46">
        <f t="shared" si="0"/>
        <v>1284.9143208746273</v>
      </c>
      <c r="AF4" s="46">
        <f t="shared" si="0"/>
        <v>1273.9530957763413</v>
      </c>
      <c r="AG4" s="46">
        <f t="shared" si="0"/>
        <v>1268.2742346624138</v>
      </c>
      <c r="AH4" s="46">
        <f t="shared" si="0"/>
        <v>1261.3818719611504</v>
      </c>
      <c r="AI4" s="46">
        <f t="shared" si="0"/>
        <v>1253.4132779435276</v>
      </c>
      <c r="AJ4" s="46">
        <f t="shared" si="0"/>
        <v>1157.6412083353948</v>
      </c>
      <c r="AK4" s="46">
        <f t="shared" si="0"/>
        <v>1152.7653420445181</v>
      </c>
      <c r="AL4" s="46">
        <f t="shared" ref="AL4:BN4" si="1">SUM(AL5:AL10)</f>
        <v>1146.8402975403164</v>
      </c>
      <c r="AM4" s="46">
        <f t="shared" si="1"/>
        <v>1140.9563227773872</v>
      </c>
      <c r="AN4" s="46">
        <f t="shared" si="1"/>
        <v>1134.221785193155</v>
      </c>
      <c r="AO4" s="46">
        <f t="shared" si="1"/>
        <v>1128.1262637053644</v>
      </c>
      <c r="AP4" s="46">
        <f t="shared" si="1"/>
        <v>1124.8266746543734</v>
      </c>
      <c r="AQ4" s="46">
        <f t="shared" si="1"/>
        <v>1120.9457985311919</v>
      </c>
      <c r="AR4" s="46">
        <f t="shared" si="1"/>
        <v>1117.6740764189742</v>
      </c>
      <c r="AS4" s="46">
        <f t="shared" si="1"/>
        <v>1114.682118206149</v>
      </c>
      <c r="AT4" s="46">
        <f t="shared" si="1"/>
        <v>1111.9792955235089</v>
      </c>
      <c r="AU4" s="46">
        <f t="shared" si="1"/>
        <v>1112.6377267582002</v>
      </c>
      <c r="AV4" s="46">
        <f t="shared" si="1"/>
        <v>1111.4735095252663</v>
      </c>
      <c r="AW4" s="46">
        <f t="shared" si="1"/>
        <v>1112.1935572082284</v>
      </c>
      <c r="AX4" s="46">
        <f t="shared" si="1"/>
        <v>1113.8783298826249</v>
      </c>
      <c r="AY4" s="46">
        <f t="shared" si="1"/>
        <v>1116.5024116691045</v>
      </c>
      <c r="AZ4" s="46">
        <f t="shared" si="1"/>
        <v>1118.722960721261</v>
      </c>
      <c r="BA4" s="46">
        <f t="shared" si="1"/>
        <v>1121.1833759617805</v>
      </c>
      <c r="BB4" s="46">
        <f t="shared" si="1"/>
        <v>1123.1521679187701</v>
      </c>
      <c r="BC4" s="46">
        <f t="shared" si="1"/>
        <v>1125.2989344527266</v>
      </c>
      <c r="BD4" s="46">
        <f t="shared" si="1"/>
        <v>1128.1348033261884</v>
      </c>
      <c r="BE4" s="46">
        <f t="shared" si="1"/>
        <v>1130.8244398063298</v>
      </c>
      <c r="BF4" s="46">
        <f t="shared" si="1"/>
        <v>1133.6739611351936</v>
      </c>
      <c r="BG4" s="46">
        <f t="shared" si="1"/>
        <v>1136.55130695509</v>
      </c>
      <c r="BH4" s="46">
        <f t="shared" si="1"/>
        <v>1139.5464390742804</v>
      </c>
      <c r="BI4" s="46">
        <f t="shared" si="1"/>
        <v>1143.2044816822854</v>
      </c>
      <c r="BJ4" s="46">
        <f t="shared" si="1"/>
        <v>1146.8554834791403</v>
      </c>
      <c r="BK4" s="46">
        <f t="shared" si="1"/>
        <v>1150.722875779481</v>
      </c>
      <c r="BL4" s="46">
        <f t="shared" si="1"/>
        <v>1153.6939967816604</v>
      </c>
      <c r="BM4" s="46">
        <f t="shared" si="1"/>
        <v>1156.8976330176345</v>
      </c>
      <c r="BN4" s="46">
        <f t="shared" si="1"/>
        <v>1160.3624658520023</v>
      </c>
    </row>
    <row r="5" spans="1:72" x14ac:dyDescent="0.25">
      <c r="A5" t="str">
        <f>'IPCC Categories'!A5</f>
        <v>3A Livestock</v>
      </c>
      <c r="B5" t="str">
        <f>'IPCC Categories'!B5</f>
        <v>3A1 Enteric fermentation (CH4)</v>
      </c>
      <c r="C5" t="str">
        <f>'IPCC Categories'!C5</f>
        <v>3A1a Cattle</v>
      </c>
      <c r="D5" t="s">
        <v>121</v>
      </c>
      <c r="E5" t="s">
        <v>286</v>
      </c>
      <c r="F5" s="28">
        <f>SUM(Emissions!H4:H9)</f>
        <v>1038.7066897332186</v>
      </c>
      <c r="G5" s="28">
        <f>SUM(Emissions!I4:I9)</f>
        <v>1062.622409264211</v>
      </c>
      <c r="H5" s="28">
        <f>SUM(Emissions!J4:J9)</f>
        <v>1045.6666328596029</v>
      </c>
      <c r="I5" s="28">
        <f>SUM(Emissions!K4:K9)</f>
        <v>1020.5770230380992</v>
      </c>
      <c r="J5" s="28">
        <f>SUM(Emissions!L4:L9)</f>
        <v>977.53553131488729</v>
      </c>
      <c r="K5" s="28">
        <f>SUM(Emissions!M4:M9)</f>
        <v>993.63998299830973</v>
      </c>
      <c r="L5" s="28">
        <f>SUM(Emissions!N4:N9)</f>
        <v>1023.2624804579716</v>
      </c>
      <c r="M5" s="28">
        <f>SUM(Emissions!O4:O9)</f>
        <v>1047.9642538762077</v>
      </c>
      <c r="N5" s="28">
        <f>SUM(Emissions!P4:P9)</f>
        <v>1065.5307450633529</v>
      </c>
      <c r="O5" s="28">
        <f>SUM(Emissions!Q4:Q9)</f>
        <v>1069.0376045529865</v>
      </c>
      <c r="P5" s="28">
        <f>SUM(Emissions!R4:R9)</f>
        <v>1079.3032063994983</v>
      </c>
      <c r="Q5" s="28">
        <f>SUM(Emissions!S4:S9)</f>
        <v>1073.0179536840035</v>
      </c>
      <c r="R5" s="28">
        <f>SUM(Emissions!T4:T9)</f>
        <v>1049.3533594521653</v>
      </c>
      <c r="S5" s="28">
        <f>SUM(Emissions!U4:U9)</f>
        <v>1046.0577020555033</v>
      </c>
      <c r="T5" s="28">
        <f>SUM(Emissions!V4:V9)</f>
        <v>1036.5801021259565</v>
      </c>
      <c r="U5" s="28">
        <f>SUM(Emissions!W4:W9)</f>
        <v>1045.0656634804072</v>
      </c>
      <c r="V5" s="28">
        <f>SUM(Emissions!X4:X9)</f>
        <v>1040.4875710587394</v>
      </c>
      <c r="W5" s="28">
        <f>SUM(Emissions!Y4:Y9)</f>
        <v>1067.5807354289416</v>
      </c>
      <c r="X5" s="28">
        <f>SUM(Emissions!Z4:Z9)</f>
        <v>1088.4738884710582</v>
      </c>
      <c r="Y5" s="28">
        <f>SUM(Emissions!AA4:AA9)</f>
        <v>1084.1850221873594</v>
      </c>
      <c r="Z5" s="28">
        <f>SUM(Emissions!AB4:AB9)</f>
        <v>1077.70630634291</v>
      </c>
      <c r="AA5" s="28">
        <f>SUM(Emissions!AC4:AC9)</f>
        <v>1071.8270693139966</v>
      </c>
      <c r="AB5" s="28">
        <f>SUM(Emissions!AD4:AD9)</f>
        <v>1090.7240778861853</v>
      </c>
      <c r="AC5" s="28">
        <f>SUM(Emissions!AE4:AE9)</f>
        <v>1097.3424101356393</v>
      </c>
      <c r="AD5" s="28">
        <f>SUM(Emissions!AF4:AF9)</f>
        <v>1097.5132435897713</v>
      </c>
      <c r="AE5" s="28">
        <f>SUM(Emissions!AG4:AG9)</f>
        <v>1091.1057176883762</v>
      </c>
      <c r="AF5" s="28">
        <f>SUM(Emissions!AH4:AH9)</f>
        <v>1079.7206848344906</v>
      </c>
      <c r="AG5" s="28">
        <f>SUM(Emissions!AI4:AI9)</f>
        <v>1073.7305146118288</v>
      </c>
      <c r="AH5" s="28">
        <f>SUM(Emissions!AJ4:AJ9)</f>
        <v>1066.333319217418</v>
      </c>
      <c r="AI5" s="28">
        <f>SUM(Emissions!AK4:AK9)</f>
        <v>1057.6740727268336</v>
      </c>
      <c r="AJ5" s="28">
        <f>SUM(Emissions!AL4:AL9)</f>
        <v>955.16400088564262</v>
      </c>
      <c r="AK5" s="28">
        <f>SUM(Emissions!AM4:AM9)</f>
        <v>951.97831313541883</v>
      </c>
      <c r="AL5" s="28">
        <f>SUM(Emissions!AN4:AN9)</f>
        <v>947.57351604555731</v>
      </c>
      <c r="AM5" s="28">
        <f>SUM(Emissions!AO4:AO9)</f>
        <v>943.11332334406541</v>
      </c>
      <c r="AN5" s="28">
        <f>SUM(Emissions!AP4:AP9)</f>
        <v>937.65918372835881</v>
      </c>
      <c r="AO5" s="28">
        <f>SUM(Emissions!AQ4:AQ9)</f>
        <v>932.81260943167968</v>
      </c>
      <c r="AP5" s="28">
        <f>SUM(Emissions!AR4:AR9)</f>
        <v>931.43486648911744</v>
      </c>
      <c r="AQ5" s="28">
        <f>SUM(Emissions!AS4:AS9)</f>
        <v>929.36162858043656</v>
      </c>
      <c r="AR5" s="28">
        <f>SUM(Emissions!AT4:AT9)</f>
        <v>927.88517074741935</v>
      </c>
      <c r="AS5" s="28">
        <f>SUM(Emissions!AU4:AU9)</f>
        <v>926.64935387279695</v>
      </c>
      <c r="AT5" s="28">
        <f>SUM(Emissions!AV4:AV9)</f>
        <v>925.67547046699383</v>
      </c>
      <c r="AU5" s="28">
        <f>SUM(Emissions!AW4:AW9)</f>
        <v>928.67520481307463</v>
      </c>
      <c r="AV5" s="28">
        <f>SUM(Emissions!AX4:AX9)</f>
        <v>929.67341792556454</v>
      </c>
      <c r="AW5" s="28">
        <f>SUM(Emissions!AY4:AY9)</f>
        <v>932.66214214258616</v>
      </c>
      <c r="AX5" s="28">
        <f>SUM(Emissions!AZ4:AZ9)</f>
        <v>936.651201303167</v>
      </c>
      <c r="AY5" s="28">
        <f>SUM(Emissions!BA4:BA9)</f>
        <v>941.62873087108017</v>
      </c>
      <c r="AZ5" s="28">
        <f>SUM(Emissions!BB4:BB9)</f>
        <v>946.51011892780389</v>
      </c>
      <c r="BA5" s="28">
        <f>SUM(Emissions!BC4:BC9)</f>
        <v>951.62843084033727</v>
      </c>
      <c r="BB5" s="28">
        <f>SUM(Emissions!BD4:BD9)</f>
        <v>956.19031788444943</v>
      </c>
      <c r="BC5" s="28">
        <f>SUM(Emissions!BE4:BE9)</f>
        <v>960.92998906337812</v>
      </c>
      <c r="BD5" s="28">
        <f>SUM(Emissions!BF4:BF9)</f>
        <v>966.40370508415845</v>
      </c>
      <c r="BE5" s="28">
        <f>SUM(Emissions!BG4:BG9)</f>
        <v>972.02185438849244</v>
      </c>
      <c r="BF5" s="28">
        <f>SUM(Emissions!BH4:BH9)</f>
        <v>977.80428801839309</v>
      </c>
      <c r="BG5" s="28">
        <f>SUM(Emissions!BI4:BI9)</f>
        <v>983.60783139093621</v>
      </c>
      <c r="BH5" s="28">
        <f>SUM(Emissions!BJ4:BJ9)</f>
        <v>989.5373809136704</v>
      </c>
      <c r="BI5" s="28">
        <f>SUM(Emissions!BK4:BK9)</f>
        <v>996.18050385680192</v>
      </c>
      <c r="BJ5" s="28">
        <f>SUM(Emissions!BL4:BL9)</f>
        <v>1003.1266047824928</v>
      </c>
      <c r="BK5" s="28">
        <f>SUM(Emissions!BM4:BM9)</f>
        <v>1010.3047326364342</v>
      </c>
      <c r="BL5" s="28">
        <f>SUM(Emissions!BN4:BN9)</f>
        <v>1016.5120575600897</v>
      </c>
      <c r="BM5" s="28">
        <f>SUM(Emissions!BO4:BO9)</f>
        <v>1022.9822927108988</v>
      </c>
      <c r="BN5" s="28">
        <f>SUM(Emissions!BP4:BP9)</f>
        <v>1029.7437970195222</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149.67267103961626</v>
      </c>
      <c r="AC6" s="28">
        <f>SUM(Emissions!AE10:AE11)</f>
        <v>147.89483599142483</v>
      </c>
      <c r="AD6" s="28">
        <f>SUM(Emissions!AF10:AF11)</f>
        <v>146.87684940086478</v>
      </c>
      <c r="AE6" s="28">
        <f>SUM(Emissions!AG10:AG11)</f>
        <v>146.59088858412176</v>
      </c>
      <c r="AF6" s="28">
        <f>SUM(Emissions!AH10:AH11)</f>
        <v>146.89673067700824</v>
      </c>
      <c r="AG6" s="28">
        <f>SUM(Emissions!AI10:AI11)</f>
        <v>147.03267223863236</v>
      </c>
      <c r="AH6" s="28">
        <f>SUM(Emissions!AJ10:AJ11)</f>
        <v>147.35676846514127</v>
      </c>
      <c r="AI6" s="28">
        <f>SUM(Emissions!AK10:AK11)</f>
        <v>147.85969024851241</v>
      </c>
      <c r="AJ6" s="28">
        <f>SUM(Emissions!AL10:AL11)</f>
        <v>154.93136939146973</v>
      </c>
      <c r="AK6" s="28">
        <f>SUM(Emissions!AM10:AM11)</f>
        <v>153.09270369365035</v>
      </c>
      <c r="AL6" s="28">
        <f>SUM(Emissions!AN10:AN11)</f>
        <v>151.4201360003363</v>
      </c>
      <c r="AM6" s="28">
        <f>SUM(Emissions!AO10:AO11)</f>
        <v>149.83312095485942</v>
      </c>
      <c r="AN6" s="28">
        <f>SUM(Emissions!AP10:AP11)</f>
        <v>148.38544548061552</v>
      </c>
      <c r="AO6" s="28">
        <f>SUM(Emissions!AQ10:AQ11)</f>
        <v>146.95616294725656</v>
      </c>
      <c r="AP6" s="28">
        <f>SUM(Emissions!AR10:AR11)</f>
        <v>144.88176662181093</v>
      </c>
      <c r="AQ6" s="28">
        <f>SUM(Emissions!AS10:AS11)</f>
        <v>142.91638702807077</v>
      </c>
      <c r="AR6" s="28">
        <f>SUM(Emissions!AT10:AT11)</f>
        <v>140.95159112801363</v>
      </c>
      <c r="AS6" s="28">
        <f>SUM(Emissions!AU10:AU11)</f>
        <v>139.01551155941033</v>
      </c>
      <c r="AT6" s="28">
        <f>SUM(Emissions!AV10:AV11)</f>
        <v>137.09686010903201</v>
      </c>
      <c r="AU6" s="28">
        <f>SUM(Emissions!AW10:AW11)</f>
        <v>134.5771350573344</v>
      </c>
      <c r="AV6" s="28">
        <f>SUM(Emissions!AX10:AX11)</f>
        <v>132.24128524266561</v>
      </c>
      <c r="AW6" s="28">
        <f>SUM(Emissions!AY10:AY11)</f>
        <v>129.77784678716532</v>
      </c>
      <c r="AX6" s="28">
        <f>SUM(Emissions!AZ10:AZ11)</f>
        <v>127.26287546119025</v>
      </c>
      <c r="AY6" s="28">
        <f>SUM(Emissions!BA10:BA11)</f>
        <v>124.68372105836643</v>
      </c>
      <c r="AZ6" s="28">
        <f>SUM(Emissions!BB10:BB11)</f>
        <v>121.83169184979832</v>
      </c>
      <c r="BA6" s="28">
        <f>SUM(Emissions!BC10:BC11)</f>
        <v>118.97263587038012</v>
      </c>
      <c r="BB6" s="28">
        <f>SUM(Emissions!BD10:BD11)</f>
        <v>116.17334177197266</v>
      </c>
      <c r="BC6" s="28">
        <f>SUM(Emissions!BE10:BE11)</f>
        <v>113.36478925638023</v>
      </c>
      <c r="BD6" s="28">
        <f>SUM(Emissions!BF10:BF11)</f>
        <v>110.49738919011499</v>
      </c>
      <c r="BE6" s="28">
        <f>SUM(Emissions!BG10:BG11)</f>
        <v>107.3674592603427</v>
      </c>
      <c r="BF6" s="28">
        <f>SUM(Emissions!BH10:BH11)</f>
        <v>104.22310056014319</v>
      </c>
      <c r="BG6" s="28">
        <f>SUM(Emissions!BI10:BI11)</f>
        <v>101.07594886378095</v>
      </c>
      <c r="BH6" s="28">
        <f>SUM(Emissions!BJ10:BJ11)</f>
        <v>97.910525383711359</v>
      </c>
      <c r="BI6" s="28">
        <f>SUM(Emissions!BK10:BK11)</f>
        <v>94.678149059116066</v>
      </c>
      <c r="BJ6" s="28">
        <f>SUM(Emissions!BL10:BL11)</f>
        <v>91.161835339790272</v>
      </c>
      <c r="BK6" s="28">
        <f>SUM(Emissions!BM10:BM11)</f>
        <v>87.616665921675207</v>
      </c>
      <c r="BL6" s="28">
        <f>SUM(Emissions!BN10:BN11)</f>
        <v>84.143921931507791</v>
      </c>
      <c r="BM6" s="28">
        <f>SUM(Emissions!BO10:BO11)</f>
        <v>80.62783611476587</v>
      </c>
      <c r="BN6" s="28">
        <f>SUM(Emissions!BP10:BP11)</f>
        <v>77.067070728653562</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37.502322952292005</v>
      </c>
      <c r="AC7" s="28">
        <f>SUM(Emissions!AE12:AE13)</f>
        <v>37.600674511658056</v>
      </c>
      <c r="AD7" s="28">
        <f>SUM(Emissions!AF12:AF13)</f>
        <v>37.731653030521969</v>
      </c>
      <c r="AE7" s="28">
        <f>SUM(Emissions!AG12:AG13)</f>
        <v>37.893116316237389</v>
      </c>
      <c r="AF7" s="28">
        <f>SUM(Emissions!AH12:AH13)</f>
        <v>38.084608415018245</v>
      </c>
      <c r="AG7" s="28">
        <f>SUM(Emissions!AI12:AI13)</f>
        <v>38.307773335704354</v>
      </c>
      <c r="AH7" s="28">
        <f>SUM(Emissions!AJ12:AJ13)</f>
        <v>38.545198259011414</v>
      </c>
      <c r="AI7" s="28">
        <f>SUM(Emissions!AK12:AK13)</f>
        <v>38.797761146645172</v>
      </c>
      <c r="AJ7" s="28">
        <f>SUM(Emissions!AL12:AL13)</f>
        <v>39.030463723114408</v>
      </c>
      <c r="AK7" s="28">
        <f>SUM(Emissions!AM12:AM13)</f>
        <v>39.13877792343861</v>
      </c>
      <c r="AL7" s="28">
        <f>SUM(Emissions!AN12:AN13)</f>
        <v>39.257551116309358</v>
      </c>
      <c r="AM7" s="28">
        <f>SUM(Emissions!AO12:AO13)</f>
        <v>39.387728930712932</v>
      </c>
      <c r="AN7" s="28">
        <f>SUM(Emissions!AP12:AP13)</f>
        <v>39.527610955426127</v>
      </c>
      <c r="AO7" s="28">
        <f>SUM(Emissions!AQ12:AQ13)</f>
        <v>39.677222214521841</v>
      </c>
      <c r="AP7" s="28">
        <f>SUM(Emissions!AR12:AR13)</f>
        <v>39.772070065073621</v>
      </c>
      <c r="AQ7" s="28">
        <f>SUM(Emissions!AS12:AS13)</f>
        <v>39.875494230624909</v>
      </c>
      <c r="AR7" s="28">
        <f>SUM(Emissions!AT12:AT13)</f>
        <v>39.986348773795186</v>
      </c>
      <c r="AS7" s="28">
        <f>SUM(Emissions!AU12:AU13)</f>
        <v>40.105311377565343</v>
      </c>
      <c r="AT7" s="28">
        <f>SUM(Emissions!AV12:AV13)</f>
        <v>40.231413708258863</v>
      </c>
      <c r="AU7" s="28">
        <f>SUM(Emissions!AW12:AW13)</f>
        <v>40.314520801034661</v>
      </c>
      <c r="AV7" s="28">
        <f>SUM(Emissions!AX12:AX13)</f>
        <v>40.403220008194246</v>
      </c>
      <c r="AW7" s="28">
        <f>SUM(Emissions!AY12:AY13)</f>
        <v>40.498506764443832</v>
      </c>
      <c r="AX7" s="28">
        <f>SUM(Emissions!AZ12:AZ13)</f>
        <v>40.600874548174176</v>
      </c>
      <c r="AY7" s="28">
        <f>SUM(Emissions!BA12:BA13)</f>
        <v>40.70892993054845</v>
      </c>
      <c r="AZ7" s="28">
        <f>SUM(Emissions!BB12:BB13)</f>
        <v>40.774306784810847</v>
      </c>
      <c r="BA7" s="28">
        <f>SUM(Emissions!BC12:BC13)</f>
        <v>40.844596276465033</v>
      </c>
      <c r="BB7" s="28">
        <f>SUM(Emissions!BD12:BD13)</f>
        <v>40.92033904239269</v>
      </c>
      <c r="BC7" s="28">
        <f>SUM(Emissions!BE12:BE13)</f>
        <v>41.000594061520388</v>
      </c>
      <c r="BD7" s="28">
        <f>SUM(Emissions!BF12:BF13)</f>
        <v>41.085532348492634</v>
      </c>
      <c r="BE7" s="28">
        <f>SUM(Emissions!BG12:BG13)</f>
        <v>41.131225742144501</v>
      </c>
      <c r="BF7" s="28">
        <f>SUM(Emissions!BH12:BH13)</f>
        <v>41.180943780286213</v>
      </c>
      <c r="BG7" s="28">
        <f>SUM(Emissions!BI12:BI13)</f>
        <v>41.235043662528426</v>
      </c>
      <c r="BH7" s="28">
        <f>SUM(Emissions!BJ12:BJ13)</f>
        <v>41.29291852706401</v>
      </c>
      <c r="BI7" s="28">
        <f>SUM(Emissions!BK12:BK13)</f>
        <v>41.355959468897971</v>
      </c>
      <c r="BJ7" s="28">
        <f>SUM(Emissions!BL12:BL13)</f>
        <v>41.377616155390072</v>
      </c>
      <c r="BK7" s="28">
        <f>SUM(Emissions!BM12:BM13)</f>
        <v>41.403881351529733</v>
      </c>
      <c r="BL7" s="28">
        <f>SUM(Emissions!BN12:BN13)</f>
        <v>41.433300652491752</v>
      </c>
      <c r="BM7" s="28">
        <f>SUM(Emissions!BO12:BO13)</f>
        <v>41.466086582039992</v>
      </c>
      <c r="BN7" s="28">
        <f>SUM(Emissions!BP12:BP13)</f>
        <v>41.503298294512803</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5.563548702014014</v>
      </c>
      <c r="AC8" s="28">
        <f>Emissions!AE14</f>
        <v>5.6006986938023271</v>
      </c>
      <c r="AD8" s="28">
        <f>Emissions!AF14</f>
        <v>5.6142202926445819</v>
      </c>
      <c r="AE8" s="28">
        <f>Emissions!AG14</f>
        <v>5.6035564608915998</v>
      </c>
      <c r="AF8" s="28">
        <f>Emissions!AH14</f>
        <v>5.5736225959821732</v>
      </c>
      <c r="AG8" s="28">
        <f>Emissions!AI14</f>
        <v>5.5572847597204333</v>
      </c>
      <c r="AH8" s="28">
        <f>Emissions!AJ14</f>
        <v>5.5347616275009957</v>
      </c>
      <c r="AI8" s="28">
        <f>Emissions!AK14</f>
        <v>5.5064836169904536</v>
      </c>
      <c r="AJ8" s="28">
        <f>Emissions!AL14</f>
        <v>5.1788727917269766</v>
      </c>
      <c r="AK8" s="28">
        <f>Emissions!AM14</f>
        <v>5.2150780976013875</v>
      </c>
      <c r="AL8" s="28">
        <f>Emissions!AN14</f>
        <v>5.2470647423604175</v>
      </c>
      <c r="AM8" s="28">
        <f>Emissions!AO14</f>
        <v>5.2784776449762969</v>
      </c>
      <c r="AN8" s="28">
        <f>Emissions!AP14</f>
        <v>5.3062258493978893</v>
      </c>
      <c r="AO8" s="28">
        <f>Emissions!AQ14</f>
        <v>5.3357583955101928</v>
      </c>
      <c r="AP8" s="28">
        <f>Emissions!AR14</f>
        <v>5.3831677973368723</v>
      </c>
      <c r="AQ8" s="28">
        <f>Emissions!AS14</f>
        <v>5.4284633488069227</v>
      </c>
      <c r="AR8" s="28">
        <f>Emissions!AT14</f>
        <v>5.4764336655254438</v>
      </c>
      <c r="AS8" s="28">
        <f>Emissions!AU14</f>
        <v>5.5258189585502242</v>
      </c>
      <c r="AT8" s="28">
        <f>Emissions!AV14</f>
        <v>5.5768714209318775</v>
      </c>
      <c r="AU8" s="28">
        <f>Emissions!AW14</f>
        <v>5.6490873407050106</v>
      </c>
      <c r="AV8" s="28">
        <f>Emissions!AX14</f>
        <v>5.7149234223701741</v>
      </c>
      <c r="AW8" s="28">
        <f>Emissions!AY14</f>
        <v>5.7902592558530239</v>
      </c>
      <c r="AX8" s="28">
        <f>Emissions!AZ14</f>
        <v>5.8714478316710199</v>
      </c>
      <c r="AY8" s="28">
        <f>Emissions!BA14</f>
        <v>5.958903630586339</v>
      </c>
      <c r="AZ8" s="28">
        <f>Emissions!BB14</f>
        <v>6.0533152702980306</v>
      </c>
      <c r="BA8" s="28">
        <f>Emissions!BC14</f>
        <v>6.1514579309798352</v>
      </c>
      <c r="BB8" s="28">
        <f>Emissions!BD14</f>
        <v>6.2498265260818657</v>
      </c>
      <c r="BC8" s="28">
        <f>Emissions!BE14</f>
        <v>6.351901848564288</v>
      </c>
      <c r="BD8" s="28">
        <f>Emissions!BF14</f>
        <v>6.4604986301162253</v>
      </c>
      <c r="BE8" s="28">
        <f>Emissions!BG14</f>
        <v>6.5783023769350883</v>
      </c>
      <c r="BF8" s="28">
        <f>Emissions!BH14</f>
        <v>6.7007523406160061</v>
      </c>
      <c r="BG8" s="28">
        <f>Emissions!BI14</f>
        <v>6.8273037880391518</v>
      </c>
      <c r="BH8" s="28">
        <f>Emissions!BJ14</f>
        <v>6.9587755746835533</v>
      </c>
      <c r="BI8" s="28">
        <f>Emissions!BK14</f>
        <v>7.0983867826072364</v>
      </c>
      <c r="BJ8" s="28">
        <f>Emissions!BL14</f>
        <v>7.2506658148940852</v>
      </c>
      <c r="BK8" s="28">
        <f>Emissions!BM14</f>
        <v>7.4097014231689569</v>
      </c>
      <c r="BL8" s="28">
        <f>Emissions!BN14</f>
        <v>7.5691129675620488</v>
      </c>
      <c r="BM8" s="28">
        <f>Emissions!BO14</f>
        <v>7.7360647918174212</v>
      </c>
      <c r="BN8" s="28">
        <f>Emissions!BP14</f>
        <v>7.9110034441329038</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2.1054632834374631</v>
      </c>
      <c r="AC10" s="28">
        <f>SUM(Emissions!AE16:AE17)</f>
        <v>2.1019133495014088</v>
      </c>
      <c r="AD10" s="28">
        <f>SUM(Emissions!AF16:AF17)</f>
        <v>2.0837873511498799</v>
      </c>
      <c r="AE10" s="28">
        <f>SUM(Emissions!AG16:AG17)</f>
        <v>2.0510418250000795</v>
      </c>
      <c r="AF10" s="28">
        <f>SUM(Emissions!AH16:AH17)</f>
        <v>2.0074492538418633</v>
      </c>
      <c r="AG10" s="28">
        <f>SUM(Emissions!AI16:AI17)</f>
        <v>1.9759897165279776</v>
      </c>
      <c r="AH10" s="28">
        <f>SUM(Emissions!AJ16:AJ17)</f>
        <v>1.9418243920786791</v>
      </c>
      <c r="AI10" s="28">
        <f>SUM(Emissions!AK16:AK17)</f>
        <v>1.9052702045459859</v>
      </c>
      <c r="AJ10" s="28">
        <f>SUM(Emissions!AL16:AL17)</f>
        <v>1.6665015434408936</v>
      </c>
      <c r="AK10" s="28">
        <f>SUM(Emissions!AM16:AM17)</f>
        <v>1.6704691944088499</v>
      </c>
      <c r="AL10" s="28">
        <f>SUM(Emissions!AN16:AN17)</f>
        <v>1.6720296357529045</v>
      </c>
      <c r="AM10" s="28">
        <f>SUM(Emissions!AO16:AO17)</f>
        <v>1.673671902773149</v>
      </c>
      <c r="AN10" s="28">
        <f>SUM(Emissions!AP16:AP17)</f>
        <v>1.6733191793566162</v>
      </c>
      <c r="AO10" s="28">
        <f>SUM(Emissions!AQ16:AQ17)</f>
        <v>1.674510716396145</v>
      </c>
      <c r="AP10" s="28">
        <f>SUM(Emissions!AR16:AR17)</f>
        <v>1.6848036810345137</v>
      </c>
      <c r="AQ10" s="28">
        <f>SUM(Emissions!AS16:AS17)</f>
        <v>1.6938253432526433</v>
      </c>
      <c r="AR10" s="28">
        <f>SUM(Emissions!AT16:AT17)</f>
        <v>1.7045321042203314</v>
      </c>
      <c r="AS10" s="28">
        <f>SUM(Emissions!AU16:AU17)</f>
        <v>1.7161224378261091</v>
      </c>
      <c r="AT10" s="28">
        <f>SUM(Emissions!AV16:AV17)</f>
        <v>1.7286798182923002</v>
      </c>
      <c r="AU10" s="28">
        <f>SUM(Emissions!AW16:AW17)</f>
        <v>1.7517787460515286</v>
      </c>
      <c r="AV10" s="28">
        <f>SUM(Emissions!AX16:AX17)</f>
        <v>1.7706629264717222</v>
      </c>
      <c r="AW10" s="28">
        <f>SUM(Emissions!AY16:AY17)</f>
        <v>1.7948022581799246</v>
      </c>
      <c r="AX10" s="28">
        <f>SUM(Emissions!AZ16:AZ17)</f>
        <v>1.8219307384223271</v>
      </c>
      <c r="AY10" s="28">
        <f>SUM(Emissions!BA16:BA17)</f>
        <v>1.8521261785230136</v>
      </c>
      <c r="AZ10" s="28">
        <f>SUM(Emissions!BB16:BB17)</f>
        <v>1.883527888549839</v>
      </c>
      <c r="BA10" s="28">
        <f>SUM(Emissions!BC16:BC17)</f>
        <v>1.9162550436182237</v>
      </c>
      <c r="BB10" s="28">
        <f>SUM(Emissions!BD16:BD17)</f>
        <v>1.9483426938734751</v>
      </c>
      <c r="BC10" s="28">
        <f>SUM(Emissions!BE16:BE17)</f>
        <v>1.9816602228836098</v>
      </c>
      <c r="BD10" s="28">
        <f>SUM(Emissions!BF16:BF17)</f>
        <v>2.017678073305972</v>
      </c>
      <c r="BE10" s="28">
        <f>SUM(Emissions!BG16:BG17)</f>
        <v>2.0555980384147272</v>
      </c>
      <c r="BF10" s="28">
        <f>SUM(Emissions!BH16:BH17)</f>
        <v>2.0948764357550029</v>
      </c>
      <c r="BG10" s="28">
        <f>SUM(Emissions!BI16:BI17)</f>
        <v>2.1351792498051867</v>
      </c>
      <c r="BH10" s="28">
        <f>SUM(Emissions!BJ16:BJ17)</f>
        <v>2.1768386751510409</v>
      </c>
      <c r="BI10" s="28">
        <f>SUM(Emissions!BK16:BK17)</f>
        <v>2.2214825148620991</v>
      </c>
      <c r="BJ10" s="28">
        <f>SUM(Emissions!BL16:BL17)</f>
        <v>2.2687613865731082</v>
      </c>
      <c r="BK10" s="28">
        <f>SUM(Emissions!BM16:BM17)</f>
        <v>2.3178944466728013</v>
      </c>
      <c r="BL10" s="28">
        <f>SUM(Emissions!BN16:BN17)</f>
        <v>2.3656036700092882</v>
      </c>
      <c r="BM10" s="28">
        <f>SUM(Emissions!BO16:BO17)</f>
        <v>2.4153528181121957</v>
      </c>
      <c r="BN10" s="28">
        <f>SUM(Emissions!BP16:BP17)</f>
        <v>2.4672963651807267</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31.717240444762641</v>
      </c>
      <c r="G11" s="48">
        <f t="shared" si="6"/>
        <v>34.863065191387641</v>
      </c>
      <c r="H11" s="48">
        <f t="shared" si="6"/>
        <v>33.360324284065669</v>
      </c>
      <c r="I11" s="48">
        <f t="shared" si="6"/>
        <v>33.926518562570628</v>
      </c>
      <c r="J11" s="48">
        <f t="shared" si="6"/>
        <v>32.087628121998627</v>
      </c>
      <c r="K11" s="48">
        <f t="shared" si="6"/>
        <v>33.035785132548178</v>
      </c>
      <c r="L11" s="48">
        <f t="shared" si="6"/>
        <v>35.00253661405641</v>
      </c>
      <c r="M11" s="48">
        <f t="shared" si="6"/>
        <v>34.610145930191955</v>
      </c>
      <c r="N11" s="48">
        <f t="shared" si="6"/>
        <v>35.192900214008944</v>
      </c>
      <c r="O11" s="48">
        <f t="shared" si="6"/>
        <v>35.787753318756899</v>
      </c>
      <c r="P11" s="48">
        <f t="shared" si="6"/>
        <v>36.315141923273671</v>
      </c>
      <c r="Q11" s="48">
        <f t="shared" si="6"/>
        <v>36.668444903527764</v>
      </c>
      <c r="R11" s="48">
        <f t="shared" si="6"/>
        <v>35.980097091073482</v>
      </c>
      <c r="S11" s="48">
        <f t="shared" si="6"/>
        <v>34.369115931437662</v>
      </c>
      <c r="T11" s="48">
        <f t="shared" si="6"/>
        <v>34.127373678995582</v>
      </c>
      <c r="U11" s="48">
        <f t="shared" si="6"/>
        <v>34.729684624820386</v>
      </c>
      <c r="V11" s="48">
        <f t="shared" si="6"/>
        <v>34.318570238323929</v>
      </c>
      <c r="W11" s="48">
        <f t="shared" si="6"/>
        <v>34.826859775255656</v>
      </c>
      <c r="X11" s="48">
        <f t="shared" si="6"/>
        <v>36.26492118459177</v>
      </c>
      <c r="Y11" s="48">
        <f t="shared" si="6"/>
        <v>36.352133478024271</v>
      </c>
      <c r="Z11" s="48">
        <f t="shared" si="6"/>
        <v>36.15489282072145</v>
      </c>
      <c r="AA11" s="48">
        <f t="shared" si="6"/>
        <v>35.781483348352424</v>
      </c>
      <c r="AB11" s="48">
        <f t="shared" si="6"/>
        <v>36.811249314813004</v>
      </c>
      <c r="AC11" s="48">
        <f t="shared" si="6"/>
        <v>36.9044480943774</v>
      </c>
      <c r="AD11" s="48">
        <f t="shared" si="6"/>
        <v>36.787039271778639</v>
      </c>
      <c r="AE11" s="48">
        <f t="shared" si="6"/>
        <v>36.455653446047158</v>
      </c>
      <c r="AF11" s="48">
        <f t="shared" si="6"/>
        <v>35.963406675710381</v>
      </c>
      <c r="AG11" s="48">
        <f t="shared" si="6"/>
        <v>35.649276802515168</v>
      </c>
      <c r="AH11" s="48">
        <f t="shared" si="6"/>
        <v>35.292908235626221</v>
      </c>
      <c r="AI11" s="48">
        <f t="shared" si="6"/>
        <v>34.898756873173049</v>
      </c>
      <c r="AJ11" s="48">
        <f t="shared" si="6"/>
        <v>31.46322800190158</v>
      </c>
      <c r="AK11" s="48">
        <f t="shared" si="6"/>
        <v>31.643022931908185</v>
      </c>
      <c r="AL11" s="48">
        <f t="shared" ref="AL11:BN11" si="7">SUM(AL12:AL18)</f>
        <v>31.78875176308884</v>
      </c>
      <c r="AM11" s="48">
        <f t="shared" si="7"/>
        <v>31.937985515805227</v>
      </c>
      <c r="AN11" s="48">
        <f t="shared" si="7"/>
        <v>32.058938260490891</v>
      </c>
      <c r="AO11" s="48">
        <f t="shared" si="7"/>
        <v>32.205555431409671</v>
      </c>
      <c r="AP11" s="48">
        <f t="shared" si="7"/>
        <v>32.487203195673693</v>
      </c>
      <c r="AQ11" s="48">
        <f t="shared" si="7"/>
        <v>32.752560589486237</v>
      </c>
      <c r="AR11" s="48">
        <f t="shared" si="7"/>
        <v>33.04722693789369</v>
      </c>
      <c r="AS11" s="48">
        <f t="shared" si="7"/>
        <v>33.359210709434294</v>
      </c>
      <c r="AT11" s="48">
        <f t="shared" si="7"/>
        <v>33.689979396578465</v>
      </c>
      <c r="AU11" s="48">
        <f t="shared" si="7"/>
        <v>34.184582203576667</v>
      </c>
      <c r="AV11" s="48">
        <f t="shared" si="7"/>
        <v>34.617834475158702</v>
      </c>
      <c r="AW11" s="48">
        <f t="shared" si="7"/>
        <v>35.139297129058356</v>
      </c>
      <c r="AX11" s="48">
        <f t="shared" si="7"/>
        <v>35.714155120877777</v>
      </c>
      <c r="AY11" s="48">
        <f t="shared" si="7"/>
        <v>36.344265918997507</v>
      </c>
      <c r="AZ11" s="48">
        <f t="shared" si="7"/>
        <v>36.994880693069902</v>
      </c>
      <c r="BA11" s="48">
        <f t="shared" si="7"/>
        <v>37.673883787997923</v>
      </c>
      <c r="BB11" s="48">
        <f t="shared" si="7"/>
        <v>38.34993541078866</v>
      </c>
      <c r="BC11" s="48">
        <f t="shared" si="7"/>
        <v>39.053426785932551</v>
      </c>
      <c r="BD11" s="48">
        <f t="shared" si="7"/>
        <v>39.808919230176379</v>
      </c>
      <c r="BE11" s="48">
        <f t="shared" si="7"/>
        <v>40.598908279582844</v>
      </c>
      <c r="BF11" s="48">
        <f t="shared" si="7"/>
        <v>41.420171223015927</v>
      </c>
      <c r="BG11" s="48">
        <f t="shared" si="7"/>
        <v>42.26776188054469</v>
      </c>
      <c r="BH11" s="48">
        <f t="shared" si="7"/>
        <v>43.147647767915629</v>
      </c>
      <c r="BI11" s="48">
        <f t="shared" si="7"/>
        <v>44.08788650669127</v>
      </c>
      <c r="BJ11" s="48">
        <f t="shared" si="7"/>
        <v>45.078038980471383</v>
      </c>
      <c r="BK11" s="48">
        <f t="shared" si="7"/>
        <v>46.11134157584663</v>
      </c>
      <c r="BL11" s="48">
        <f t="shared" si="7"/>
        <v>47.13262842000163</v>
      </c>
      <c r="BM11" s="48">
        <f t="shared" si="7"/>
        <v>48.201166223577232</v>
      </c>
      <c r="BN11" s="48">
        <f t="shared" si="7"/>
        <v>49.320646215985136</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8.7557045663955044</v>
      </c>
      <c r="G12" s="28">
        <f>SUM(Emissions!I18:I23)</f>
        <v>9.9920566419603514</v>
      </c>
      <c r="H12" s="28">
        <f>SUM(Emissions!J18:J23)</f>
        <v>8.7193239278903327</v>
      </c>
      <c r="I12" s="28">
        <f>SUM(Emissions!K18:K23)</f>
        <v>9.2018052926292064</v>
      </c>
      <c r="J12" s="28">
        <f>SUM(Emissions!L18:L23)</f>
        <v>8.5526450494584783</v>
      </c>
      <c r="K12" s="28">
        <f>SUM(Emissions!M18:M23)</f>
        <v>9.1196828585210081</v>
      </c>
      <c r="L12" s="28">
        <f>SUM(Emissions!N18:N23)</f>
        <v>9.1638995934723386</v>
      </c>
      <c r="M12" s="28">
        <f>SUM(Emissions!O18:O23)</f>
        <v>8.8612424526108367</v>
      </c>
      <c r="N12" s="28">
        <f>SUM(Emissions!P18:P23)</f>
        <v>8.7507395670199486</v>
      </c>
      <c r="O12" s="28">
        <f>SUM(Emissions!Q18:Q23)</f>
        <v>8.6341639912710377</v>
      </c>
      <c r="P12" s="28">
        <f>SUM(Emissions!R18:R23)</f>
        <v>10.93272080161257</v>
      </c>
      <c r="Q12" s="28">
        <f>SUM(Emissions!S18:S23)</f>
        <v>10.893283590410016</v>
      </c>
      <c r="R12" s="28">
        <f>SUM(Emissions!T18:T23)</f>
        <v>9.5919113599354251</v>
      </c>
      <c r="S12" s="28">
        <f>SUM(Emissions!U18:U23)</f>
        <v>8.7471499570917572</v>
      </c>
      <c r="T12" s="28">
        <f>SUM(Emissions!V18:V23)</f>
        <v>8.4510791631677051</v>
      </c>
      <c r="U12" s="28">
        <f>SUM(Emissions!W18:W23)</f>
        <v>9.0165511460766972</v>
      </c>
      <c r="V12" s="28">
        <f>SUM(Emissions!X18:X23)</f>
        <v>8.8358791208883254</v>
      </c>
      <c r="W12" s="28">
        <f>SUM(Emissions!Y18:Y23)</f>
        <v>8.7897188206013865</v>
      </c>
      <c r="X12" s="28">
        <f>SUM(Emissions!Z18:Z23)</f>
        <v>10.591807286939806</v>
      </c>
      <c r="Y12" s="28">
        <f>SUM(Emissions!AA18:AA23)</f>
        <v>10.855190003831462</v>
      </c>
      <c r="Z12" s="28">
        <f>SUM(Emissions!AB18:AB23)</f>
        <v>10.85296403946187</v>
      </c>
      <c r="AA12" s="28">
        <f>SUM(Emissions!AC18:AC23)</f>
        <v>10.520960639506599</v>
      </c>
      <c r="AB12" s="28">
        <f>SUM(Emissions!AD18:AD23)</f>
        <v>10.349757777245788</v>
      </c>
      <c r="AC12" s="28">
        <f>SUM(Emissions!AE18:AE23)</f>
        <v>10.425182912308275</v>
      </c>
      <c r="AD12" s="28">
        <f>SUM(Emissions!AF18:AF23)</f>
        <v>10.479347445869465</v>
      </c>
      <c r="AE12" s="28">
        <f>SUM(Emissions!AG18:AG23)</f>
        <v>10.510572745640994</v>
      </c>
      <c r="AF12" s="28">
        <f>SUM(Emissions!AH18:AH23)</f>
        <v>10.524227774196264</v>
      </c>
      <c r="AG12" s="28">
        <f>SUM(Emissions!AI18:AI23)</f>
        <v>10.561522168288841</v>
      </c>
      <c r="AH12" s="28">
        <f>SUM(Emissions!AJ18:AJ23)</f>
        <v>10.593943323926707</v>
      </c>
      <c r="AI12" s="28">
        <f>SUM(Emissions!AK18:AK23)</f>
        <v>10.621990096446643</v>
      </c>
      <c r="AJ12" s="28">
        <f>SUM(Emissions!AL18:AL23)</f>
        <v>10.256286111604281</v>
      </c>
      <c r="AK12" s="28">
        <f>SUM(Emissions!AM18:AM23)</f>
        <v>10.33465523867247</v>
      </c>
      <c r="AL12" s="28">
        <f>SUM(Emissions!AN18:AN23)</f>
        <v>10.410358371929041</v>
      </c>
      <c r="AM12" s="28">
        <f>SUM(Emissions!AO18:AO23)</f>
        <v>10.488359090880094</v>
      </c>
      <c r="AN12" s="28">
        <f>SUM(Emissions!AP18:AP23)</f>
        <v>10.564214839794511</v>
      </c>
      <c r="AO12" s="28">
        <f>SUM(Emissions!AQ18:AQ23)</f>
        <v>10.645170997891515</v>
      </c>
      <c r="AP12" s="28">
        <f>SUM(Emissions!AR18:AR23)</f>
        <v>10.739163757083638</v>
      </c>
      <c r="AQ12" s="28">
        <f>SUM(Emissions!AS18:AS23)</f>
        <v>10.832897375416346</v>
      </c>
      <c r="AR12" s="28">
        <f>SUM(Emissions!AT18:AT23)</f>
        <v>10.9326286629541</v>
      </c>
      <c r="AS12" s="28">
        <f>SUM(Emissions!AU18:AU23)</f>
        <v>11.036881756737227</v>
      </c>
      <c r="AT12" s="28">
        <f>SUM(Emissions!AV18:AV23)</f>
        <v>11.145863145988811</v>
      </c>
      <c r="AU12" s="28">
        <f>SUM(Emissions!AW18:AW23)</f>
        <v>11.275212207764287</v>
      </c>
      <c r="AV12" s="28">
        <f>SUM(Emissions!AX18:AX23)</f>
        <v>11.397950891962713</v>
      </c>
      <c r="AW12" s="28">
        <f>SUM(Emissions!AY18:AY23)</f>
        <v>11.536299250300797</v>
      </c>
      <c r="AX12" s="28">
        <f>SUM(Emissions!AZ18:AZ23)</f>
        <v>11.685508489039236</v>
      </c>
      <c r="AY12" s="28">
        <f>SUM(Emissions!BA18:BA23)</f>
        <v>11.845998340680481</v>
      </c>
      <c r="AZ12" s="28">
        <f>SUM(Emissions!BB18:BB23)</f>
        <v>12.007183634535878</v>
      </c>
      <c r="BA12" s="28">
        <f>SUM(Emissions!BC18:BC23)</f>
        <v>12.17585474010585</v>
      </c>
      <c r="BB12" s="28">
        <f>SUM(Emissions!BD18:BD23)</f>
        <v>12.347293584718303</v>
      </c>
      <c r="BC12" s="28">
        <f>SUM(Emissions!BE18:BE23)</f>
        <v>12.526269525101418</v>
      </c>
      <c r="BD12" s="28">
        <f>SUM(Emissions!BF18:BF23)</f>
        <v>12.716947343002301</v>
      </c>
      <c r="BE12" s="28">
        <f>SUM(Emissions!BG18:BG23)</f>
        <v>12.911762075280814</v>
      </c>
      <c r="BF12" s="28">
        <f>SUM(Emissions!BH18:BH23)</f>
        <v>13.115339093320021</v>
      </c>
      <c r="BG12" s="28">
        <f>SUM(Emissions!BI18:BI23)</f>
        <v>13.327101261682758</v>
      </c>
      <c r="BH12" s="28">
        <f>SUM(Emissions!BJ18:BJ23)</f>
        <v>13.548170122370095</v>
      </c>
      <c r="BI12" s="28">
        <f>SUM(Emissions!BK18:BK23)</f>
        <v>13.783705157873914</v>
      </c>
      <c r="BJ12" s="28">
        <f>SUM(Emissions!BL18:BL23)</f>
        <v>14.026972227782558</v>
      </c>
      <c r="BK12" s="28">
        <f>SUM(Emissions!BM18:BM23)</f>
        <v>14.2823691857163</v>
      </c>
      <c r="BL12" s="28">
        <f>SUM(Emissions!BN18:BN23)</f>
        <v>14.540325222298351</v>
      </c>
      <c r="BM12" s="28">
        <f>SUM(Emissions!BO18:BO23)</f>
        <v>14.811389723161573</v>
      </c>
      <c r="BN12" s="28">
        <f>SUM(Emissions!BP18:BP23)</f>
        <v>15.096672352464219</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4.0913907504978794E-2</v>
      </c>
      <c r="AC13" s="28">
        <f>SUM(Emissions!AE24:AE25)</f>
        <v>4.0427925807614951E-2</v>
      </c>
      <c r="AD13" s="28">
        <f>SUM(Emissions!AF24:AF25)</f>
        <v>4.0149653168273472E-2</v>
      </c>
      <c r="AE13" s="28">
        <f>SUM(Emissions!AG24:AG25)</f>
        <v>4.0071484092215649E-2</v>
      </c>
      <c r="AF13" s="28">
        <f>SUM(Emissions!AH24:AH25)</f>
        <v>4.0155087832381239E-2</v>
      </c>
      <c r="AG13" s="28">
        <f>SUM(Emissions!AI24:AI25)</f>
        <v>4.0192248260131604E-2</v>
      </c>
      <c r="AH13" s="28">
        <f>SUM(Emissions!AJ24:AJ25)</f>
        <v>4.0280841875398821E-2</v>
      </c>
      <c r="AI13" s="28">
        <f>SUM(Emissions!AK24:AK25)</f>
        <v>4.0418318511475142E-2</v>
      </c>
      <c r="AJ13" s="28">
        <f>SUM(Emissions!AL24:AL25)</f>
        <v>4.235140371901621E-2</v>
      </c>
      <c r="AK13" s="28">
        <f>SUM(Emissions!AM24:AM25)</f>
        <v>4.1848793604753957E-2</v>
      </c>
      <c r="AL13" s="28">
        <f>SUM(Emissions!AN24:AN25)</f>
        <v>4.1391587359787867E-2</v>
      </c>
      <c r="AM13" s="28">
        <f>SUM(Emissions!AO24:AO25)</f>
        <v>4.0957767435758685E-2</v>
      </c>
      <c r="AN13" s="28">
        <f>SUM(Emissions!AP24:AP25)</f>
        <v>4.0562036805450348E-2</v>
      </c>
      <c r="AO13" s="28">
        <f>SUM(Emissions!AQ24:AQ25)</f>
        <v>4.0171333994027593E-2</v>
      </c>
      <c r="AP13" s="28">
        <f>SUM(Emissions!AR24:AR25)</f>
        <v>3.9604285522196109E-2</v>
      </c>
      <c r="AQ13" s="28">
        <f>SUM(Emissions!AS24:AS25)</f>
        <v>3.9067037417034857E-2</v>
      </c>
      <c r="AR13" s="28">
        <f>SUM(Emissions!AT24:AT25)</f>
        <v>3.8529948867984894E-2</v>
      </c>
      <c r="AS13" s="28">
        <f>SUM(Emissions!AU24:AU25)</f>
        <v>3.8000710097527278E-2</v>
      </c>
      <c r="AT13" s="28">
        <f>SUM(Emissions!AV24:AV25)</f>
        <v>3.747623540598994E-2</v>
      </c>
      <c r="AU13" s="28">
        <f>SUM(Emissions!AW24:AW25)</f>
        <v>3.6787453699970621E-2</v>
      </c>
      <c r="AV13" s="28">
        <f>SUM(Emissions!AX24:AX25)</f>
        <v>3.6148935374620612E-2</v>
      </c>
      <c r="AW13" s="28">
        <f>SUM(Emissions!AY24:AY25)</f>
        <v>3.5475539941690372E-2</v>
      </c>
      <c r="AX13" s="28">
        <f>SUM(Emissions!AZ24:AZ25)</f>
        <v>3.4788057694638191E-2</v>
      </c>
      <c r="AY13" s="28">
        <f>SUM(Emissions!BA24:BA25)</f>
        <v>3.408303062493178E-2</v>
      </c>
      <c r="AZ13" s="28">
        <f>SUM(Emissions!BB24:BB25)</f>
        <v>3.3303411617464695E-2</v>
      </c>
      <c r="BA13" s="28">
        <f>SUM(Emissions!BC24:BC25)</f>
        <v>3.2521871800736818E-2</v>
      </c>
      <c r="BB13" s="28">
        <f>SUM(Emissions!BD24:BD25)</f>
        <v>3.175666824670148E-2</v>
      </c>
      <c r="BC13" s="28">
        <f>SUM(Emissions!BE24:BE25)</f>
        <v>3.0988933849715877E-2</v>
      </c>
      <c r="BD13" s="28">
        <f>SUM(Emissions!BF24:BF25)</f>
        <v>3.0205113127628986E-2</v>
      </c>
      <c r="BE13" s="28">
        <f>SUM(Emissions!BG24:BG25)</f>
        <v>2.9349528318763828E-2</v>
      </c>
      <c r="BF13" s="28">
        <f>SUM(Emissions!BH24:BH25)</f>
        <v>2.8489999320391191E-2</v>
      </c>
      <c r="BG13" s="28">
        <f>SUM(Emissions!BI24:BI25)</f>
        <v>2.7629706840042394E-2</v>
      </c>
      <c r="BH13" s="28">
        <f>SUM(Emissions!BJ24:BJ25)</f>
        <v>2.6764419659837155E-2</v>
      </c>
      <c r="BI13" s="28">
        <f>SUM(Emissions!BK24:BK25)</f>
        <v>2.5880830524645126E-2</v>
      </c>
      <c r="BJ13" s="28">
        <f>SUM(Emissions!BL24:BL25)</f>
        <v>2.4919625427737999E-2</v>
      </c>
      <c r="BK13" s="28">
        <f>SUM(Emissions!BM24:BM25)</f>
        <v>2.3950532455355302E-2</v>
      </c>
      <c r="BL13" s="28">
        <f>SUM(Emissions!BN24:BN25)</f>
        <v>2.300123740091899E-2</v>
      </c>
      <c r="BM13" s="28">
        <f>SUM(Emissions!BO24:BO25)</f>
        <v>2.2040094602527489E-2</v>
      </c>
      <c r="BN13" s="28">
        <f>SUM(Emissions!BP24:BP25)</f>
        <v>2.1066738380296591E-2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4.2379413444561309E-2</v>
      </c>
      <c r="AC14" s="28">
        <f>SUM(Emissions!AE26:AE27)</f>
        <v>4.2490555397090318E-2</v>
      </c>
      <c r="AD14" s="28">
        <f>SUM(Emissions!AF26:AF27)</f>
        <v>4.2638567369851346E-2</v>
      </c>
      <c r="AE14" s="28">
        <f>SUM(Emissions!AG26:AG27)</f>
        <v>4.2821028582991555E-2</v>
      </c>
      <c r="AF14" s="28">
        <f>SUM(Emissions!AH26:AH27)</f>
        <v>4.3037423786987966E-2</v>
      </c>
      <c r="AG14" s="28">
        <f>SUM(Emissions!AI26:AI27)</f>
        <v>4.3289610790233364E-2</v>
      </c>
      <c r="AH14" s="28">
        <f>SUM(Emissions!AJ26:AJ27)</f>
        <v>4.355791227650857E-2</v>
      </c>
      <c r="AI14" s="28">
        <f>SUM(Emissions!AK26:AK27)</f>
        <v>4.3843320384411646E-2</v>
      </c>
      <c r="AJ14" s="28">
        <f>SUM(Emissions!AL26:AL27)</f>
        <v>4.4106285393548543E-2</v>
      </c>
      <c r="AK14" s="28">
        <f>SUM(Emissions!AM26:AM27)</f>
        <v>4.4228685605484624E-2</v>
      </c>
      <c r="AL14" s="28">
        <f>SUM(Emissions!AN26:AN27)</f>
        <v>4.4362904977794007E-2</v>
      </c>
      <c r="AM14" s="28">
        <f>SUM(Emissions!AO26:AO27)</f>
        <v>4.4510012116328775E-2</v>
      </c>
      <c r="AN14" s="28">
        <f>SUM(Emissions!AP26:AP27)</f>
        <v>4.4668085475313077E-2</v>
      </c>
      <c r="AO14" s="28">
        <f>SUM(Emissions!AQ26:AQ27)</f>
        <v>4.4837153333142699E-2</v>
      </c>
      <c r="AP14" s="28">
        <f>SUM(Emissions!AR26:AR27)</f>
        <v>4.4944335927617596E-2</v>
      </c>
      <c r="AQ14" s="28">
        <f>SUM(Emissions!AS26:AS27)</f>
        <v>4.5061210167051571E-2</v>
      </c>
      <c r="AR14" s="28">
        <f>SUM(Emissions!AT26:AT27)</f>
        <v>4.5186481087554214E-2</v>
      </c>
      <c r="AS14" s="28">
        <f>SUM(Emissions!AU26:AU27)</f>
        <v>4.5320914503213044E-2</v>
      </c>
      <c r="AT14" s="28">
        <f>SUM(Emissions!AV26:AV27)</f>
        <v>4.5463416150793162E-2</v>
      </c>
      <c r="AU14" s="28">
        <f>SUM(Emissions!AW26:AW27)</f>
        <v>4.5557331129057355E-2</v>
      </c>
      <c r="AV14" s="28">
        <f>SUM(Emissions!AX26:AX27)</f>
        <v>4.5657565463266547E-2</v>
      </c>
      <c r="AW14" s="28">
        <f>SUM(Emissions!AY26:AY27)</f>
        <v>4.576524404211163E-2</v>
      </c>
      <c r="AX14" s="28">
        <f>SUM(Emissions!AZ26:AZ27)</f>
        <v>4.588092451970846E-2</v>
      </c>
      <c r="AY14" s="28">
        <f>SUM(Emissions!BA26:BA27)</f>
        <v>4.600303225501795E-2</v>
      </c>
      <c r="AZ14" s="28">
        <f>SUM(Emissions!BB26:BB27)</f>
        <v>4.6076911218196195E-2</v>
      </c>
      <c r="BA14" s="28">
        <f>SUM(Emissions!BC26:BC27)</f>
        <v>4.6156341695913802E-2</v>
      </c>
      <c r="BB14" s="28">
        <f>SUM(Emissions!BD26:BD27)</f>
        <v>4.6241934633630397E-2</v>
      </c>
      <c r="BC14" s="28">
        <f>SUM(Emissions!BE26:BE27)</f>
        <v>4.6332626632655111E-2</v>
      </c>
      <c r="BD14" s="28">
        <f>SUM(Emissions!BF26:BF27)</f>
        <v>4.6428610947692045E-2</v>
      </c>
      <c r="BE14" s="28">
        <f>SUM(Emissions!BG26:BG27)</f>
        <v>4.648024666166424E-2</v>
      </c>
      <c r="BF14" s="28">
        <f>SUM(Emissions!BH26:BH27)</f>
        <v>4.65364304158477E-2</v>
      </c>
      <c r="BG14" s="28">
        <f>SUM(Emissions!BI26:BI27)</f>
        <v>4.659756586283751E-2</v>
      </c>
      <c r="BH14" s="28">
        <f>SUM(Emissions!BJ26:BJ27)</f>
        <v>4.6662967219850027E-2</v>
      </c>
      <c r="BI14" s="28">
        <f>SUM(Emissions!BK26:BK27)</f>
        <v>4.6734206490583061E-2</v>
      </c>
      <c r="BJ14" s="28">
        <f>SUM(Emissions!BL26:BL27)</f>
        <v>4.6758679579139623E-2</v>
      </c>
      <c r="BK14" s="28">
        <f>SUM(Emissions!BM26:BM27)</f>
        <v>4.6788360503380519E-2</v>
      </c>
      <c r="BL14" s="28">
        <f>SUM(Emissions!BN26:BN27)</f>
        <v>4.6821605716491868E-2</v>
      </c>
      <c r="BM14" s="28">
        <f>SUM(Emissions!BO26:BO27)</f>
        <v>4.6858655380462189E-2</v>
      </c>
      <c r="BN14" s="28">
        <f>SUM(Emissions!BP26:BP27)</f>
        <v>4.6900706390205549E-2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4.1417529226104336E-3</v>
      </c>
      <c r="AC15" s="28">
        <f>Emissions!AE28</f>
        <v>4.1694090276083989E-3</v>
      </c>
      <c r="AD15" s="28">
        <f>Emissions!AF28</f>
        <v>4.1794751067465224E-3</v>
      </c>
      <c r="AE15" s="28">
        <f>Emissions!AG28</f>
        <v>4.1715364764415242E-3</v>
      </c>
      <c r="AF15" s="28">
        <f>Emissions!AH28</f>
        <v>4.1492523770089518E-3</v>
      </c>
      <c r="AG15" s="28">
        <f>Emissions!AI28</f>
        <v>4.1370897655696563E-3</v>
      </c>
      <c r="AH15" s="28">
        <f>Emissions!AJ28</f>
        <v>4.120322544917409E-3</v>
      </c>
      <c r="AI15" s="28">
        <f>Emissions!AK28</f>
        <v>4.0992711370928924E-3</v>
      </c>
      <c r="AJ15" s="28">
        <f>Emissions!AL28</f>
        <v>3.8553830782856379E-3</v>
      </c>
      <c r="AK15" s="28">
        <f>Emissions!AM28</f>
        <v>3.8823359171032555E-3</v>
      </c>
      <c r="AL15" s="28">
        <f>Emissions!AN28</f>
        <v>3.906148197090533E-3</v>
      </c>
      <c r="AM15" s="28">
        <f>Emissions!AO28</f>
        <v>3.9295333579267991E-3</v>
      </c>
      <c r="AN15" s="28">
        <f>Emissions!AP28</f>
        <v>3.9501903545517622E-3</v>
      </c>
      <c r="AO15" s="28">
        <f>Emissions!AQ28</f>
        <v>3.9721756944353656E-3</v>
      </c>
      <c r="AP15" s="28">
        <f>Emissions!AR28</f>
        <v>4.0074693602396719E-3</v>
      </c>
      <c r="AQ15" s="28">
        <f>Emissions!AS28</f>
        <v>4.0411893818895987E-3</v>
      </c>
      <c r="AR15" s="28">
        <f>Emissions!AT28</f>
        <v>4.0769006176689408E-3</v>
      </c>
      <c r="AS15" s="28">
        <f>Emissions!AU28</f>
        <v>4.1136652246985001E-3</v>
      </c>
      <c r="AT15" s="28">
        <f>Emissions!AV28</f>
        <v>4.1516709466937318E-3</v>
      </c>
      <c r="AU15" s="28">
        <f>Emissions!AW28</f>
        <v>4.2054316869692861E-3</v>
      </c>
      <c r="AV15" s="28">
        <f>Emissions!AX28</f>
        <v>4.2544429922089077E-3</v>
      </c>
      <c r="AW15" s="28">
        <f>Emissions!AY28</f>
        <v>4.310526334912807E-3</v>
      </c>
      <c r="AX15" s="28">
        <f>Emissions!AZ28</f>
        <v>4.37096671913287E-3</v>
      </c>
      <c r="AY15" s="28">
        <f>Emissions!BA28</f>
        <v>4.4360727027698303E-3</v>
      </c>
      <c r="AZ15" s="28">
        <f>Emissions!BB28</f>
        <v>4.5063569234440898E-3</v>
      </c>
      <c r="BA15" s="28">
        <f>Emissions!BC28</f>
        <v>4.5794186819516549E-3</v>
      </c>
      <c r="BB15" s="28">
        <f>Emissions!BD28</f>
        <v>4.6526486360831667E-3</v>
      </c>
      <c r="BC15" s="28">
        <f>Emissions!BE28</f>
        <v>4.728638042820082E-3</v>
      </c>
      <c r="BD15" s="28">
        <f>Emissions!BF28</f>
        <v>4.809482313530968E-3</v>
      </c>
      <c r="BE15" s="28">
        <f>Emissions!BG28</f>
        <v>4.8971806583850107E-3</v>
      </c>
      <c r="BF15" s="28">
        <f>Emissions!BH28</f>
        <v>4.9883378535696939E-3</v>
      </c>
      <c r="BG15" s="28">
        <f>Emissions!BI28</f>
        <v>5.0825483755402578E-3</v>
      </c>
      <c r="BH15" s="28">
        <f>Emissions!BJ28</f>
        <v>5.1804218167088674E-3</v>
      </c>
      <c r="BI15" s="28">
        <f>Emissions!BK28</f>
        <v>5.2843546048298318E-3</v>
      </c>
      <c r="BJ15" s="28">
        <f>Emissions!BL28</f>
        <v>5.3977178844211524E-3</v>
      </c>
      <c r="BK15" s="28">
        <f>Emissions!BM28</f>
        <v>5.5161110594702236E-3</v>
      </c>
      <c r="BL15" s="28">
        <f>Emissions!BN28</f>
        <v>5.6347840980739703E-3</v>
      </c>
      <c r="BM15" s="28">
        <f>Emissions!BO28</f>
        <v>5.7590704561307476E-3</v>
      </c>
      <c r="BN15" s="28">
        <f>Emissions!BP28</f>
        <v>5.8893025639656068E-3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23.472901438204342</v>
      </c>
      <c r="AC17" s="28">
        <f>SUM(Emissions!AE30:AE31)</f>
        <v>23.433324756887394</v>
      </c>
      <c r="AD17" s="28">
        <f>SUM(Emissions!AF30:AF31)</f>
        <v>23.231245824368639</v>
      </c>
      <c r="AE17" s="28">
        <f>SUM(Emissions!AG30:AG31)</f>
        <v>22.866180086151864</v>
      </c>
      <c r="AF17" s="28">
        <f>SUM(Emissions!AH30:AH31)</f>
        <v>22.380185324673942</v>
      </c>
      <c r="AG17" s="28">
        <f>SUM(Emissions!AI30:AI31)</f>
        <v>22.02945652096156</v>
      </c>
      <c r="AH17" s="28">
        <f>SUM(Emissions!AJ30:AJ31)</f>
        <v>21.648562064282487</v>
      </c>
      <c r="AI17" s="28">
        <f>SUM(Emissions!AK30:AK31)</f>
        <v>21.241035204109611</v>
      </c>
      <c r="AJ17" s="28">
        <f>SUM(Emissions!AL30:AL31)</f>
        <v>18.579106452969594</v>
      </c>
      <c r="AK17" s="28">
        <f>SUM(Emissions!AM30:AM31)</f>
        <v>18.623340081190353</v>
      </c>
      <c r="AL17" s="28">
        <f>SUM(Emissions!AN30:AN31)</f>
        <v>18.640736768255486</v>
      </c>
      <c r="AM17" s="28">
        <f>SUM(Emissions!AO30:AO31)</f>
        <v>18.659045694468858</v>
      </c>
      <c r="AN17" s="28">
        <f>SUM(Emissions!AP30:AP31)</f>
        <v>18.65511333333183</v>
      </c>
      <c r="AO17" s="28">
        <f>SUM(Emissions!AQ30:AQ31)</f>
        <v>18.668397265523311</v>
      </c>
      <c r="AP17" s="28">
        <f>SUM(Emissions!AR30:AR31)</f>
        <v>18.783149085877501</v>
      </c>
      <c r="AQ17" s="28">
        <f>SUM(Emissions!AS30:AS31)</f>
        <v>18.883727704237057</v>
      </c>
      <c r="AR17" s="28">
        <f>SUM(Emissions!AT30:AT31)</f>
        <v>19.003092761274122</v>
      </c>
      <c r="AS17" s="28">
        <f>SUM(Emissions!AU30:AU31)</f>
        <v>19.13230838830712</v>
      </c>
      <c r="AT17" s="28">
        <f>SUM(Emissions!AV30:AV31)</f>
        <v>19.272305203413627</v>
      </c>
      <c r="AU17" s="28">
        <f>SUM(Emissions!AW30:AW31)</f>
        <v>19.529825179604025</v>
      </c>
      <c r="AV17" s="28">
        <f>SUM(Emissions!AX30:AX31)</f>
        <v>19.74035675677823</v>
      </c>
      <c r="AW17" s="28">
        <f>SUM(Emissions!AY30:AY31)</f>
        <v>20.009475747561901</v>
      </c>
      <c r="AX17" s="28">
        <f>SUM(Emissions!AZ30:AZ31)</f>
        <v>20.31191946524979</v>
      </c>
      <c r="AY17" s="28">
        <f>SUM(Emissions!BA30:BA31)</f>
        <v>20.648555394711096</v>
      </c>
      <c r="AZ17" s="28">
        <f>SUM(Emissions!BB30:BB31)</f>
        <v>20.998639506958042</v>
      </c>
      <c r="BA17" s="28">
        <f>SUM(Emissions!BC30:BC31)</f>
        <v>21.363500433916993</v>
      </c>
      <c r="BB17" s="28">
        <f>SUM(Emissions!BD30:BD31)</f>
        <v>21.721231797721824</v>
      </c>
      <c r="BC17" s="28">
        <f>SUM(Emissions!BE30:BE31)</f>
        <v>22.092674548954506</v>
      </c>
      <c r="BD17" s="28">
        <f>SUM(Emissions!BF30:BF31)</f>
        <v>22.494222018165075</v>
      </c>
      <c r="BE17" s="28">
        <f>SUM(Emissions!BG30:BG31)</f>
        <v>22.91697534306978</v>
      </c>
      <c r="BF17" s="28">
        <f>SUM(Emissions!BH30:BH31)</f>
        <v>23.35487324263023</v>
      </c>
      <c r="BG17" s="28">
        <f>SUM(Emissions!BI30:BI31)</f>
        <v>23.804191921955638</v>
      </c>
      <c r="BH17" s="28">
        <f>SUM(Emissions!BJ30:BJ31)</f>
        <v>24.268634875108901</v>
      </c>
      <c r="BI17" s="28">
        <f>SUM(Emissions!BK30:BK31)</f>
        <v>24.766349775959505</v>
      </c>
      <c r="BJ17" s="28">
        <f>SUM(Emissions!BL30:BL31)</f>
        <v>25.293441511309151</v>
      </c>
      <c r="BK17" s="28">
        <f>SUM(Emissions!BM30:BM31)</f>
        <v>25.841204792744559</v>
      </c>
      <c r="BL17" s="28">
        <f>SUM(Emissions!BN30:BN31)</f>
        <v>26.37309433262876</v>
      </c>
      <c r="BM17" s="28">
        <f>SUM(Emissions!BO30:BO31)</f>
        <v>26.927726113311088</v>
      </c>
      <c r="BN17" s="28">
        <f>SUM(Emissions!BP30:BP31)</f>
        <v>27.506822300968061</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2.900403525490721</v>
      </c>
      <c r="AC18" s="28">
        <f>SUM(Emissions!AE32:AE35)</f>
        <v>2.9581010349494132</v>
      </c>
      <c r="AD18" s="28">
        <f>SUM(Emissions!AF32:AF35)</f>
        <v>2.9887268058956633</v>
      </c>
      <c r="AE18" s="28">
        <f>SUM(Emissions!AG32:AG35)</f>
        <v>2.9910850651026522</v>
      </c>
      <c r="AF18" s="28">
        <f>SUM(Emissions!AH32:AH35)</f>
        <v>2.970900312843793</v>
      </c>
      <c r="AG18" s="28">
        <f>SUM(Emissions!AI32:AI35)</f>
        <v>2.9699276644488353</v>
      </c>
      <c r="AH18" s="28">
        <f>SUM(Emissions!AJ32:AJ35)</f>
        <v>2.9616922707202025</v>
      </c>
      <c r="AI18" s="28">
        <f>SUM(Emissions!AK32:AK35)</f>
        <v>2.9466191625838141</v>
      </c>
      <c r="AJ18" s="28">
        <f>SUM(Emissions!AL32:AL35)</f>
        <v>2.5367708651368561</v>
      </c>
      <c r="AK18" s="28">
        <f>SUM(Emissions!AM32:AM35)</f>
        <v>2.5943162969180227</v>
      </c>
      <c r="AL18" s="28">
        <f>SUM(Emissions!AN32:AN35)</f>
        <v>2.6472444823696399</v>
      </c>
      <c r="AM18" s="28">
        <f>SUM(Emissions!AO32:AO35)</f>
        <v>2.7004319175462643</v>
      </c>
      <c r="AN18" s="28">
        <f>SUM(Emissions!AP32:AP35)</f>
        <v>2.7496782747292365</v>
      </c>
      <c r="AO18" s="28">
        <f>SUM(Emissions!AQ32:AQ35)</f>
        <v>2.802255004973238</v>
      </c>
      <c r="AP18" s="28">
        <f>SUM(Emissions!AR32:AR35)</f>
        <v>2.8755827619024981</v>
      </c>
      <c r="AQ18" s="28">
        <f>SUM(Emissions!AS32:AS35)</f>
        <v>2.9470145728668564</v>
      </c>
      <c r="AR18" s="28">
        <f>SUM(Emissions!AT32:AT35)</f>
        <v>3.0229606830922577</v>
      </c>
      <c r="AS18" s="28">
        <f>SUM(Emissions!AU32:AU35)</f>
        <v>3.1018337745645108</v>
      </c>
      <c r="AT18" s="28">
        <f>SUM(Emissions!AV32:AV35)</f>
        <v>3.1839682246725509</v>
      </c>
      <c r="AU18" s="28">
        <f>SUM(Emissions!AW32:AW35)</f>
        <v>3.2922430996923562</v>
      </c>
      <c r="AV18" s="28">
        <f>SUM(Emissions!AX32:AX35)</f>
        <v>3.3927143825876662</v>
      </c>
      <c r="AW18" s="28">
        <f>SUM(Emissions!AY32:AY35)</f>
        <v>3.5072193208769393</v>
      </c>
      <c r="AX18" s="28">
        <f>SUM(Emissions!AZ32:AZ35)</f>
        <v>3.6309357176552686</v>
      </c>
      <c r="AY18" s="28">
        <f>SUM(Emissions!BA32:BA35)</f>
        <v>3.7644385480232132</v>
      </c>
      <c r="AZ18" s="28">
        <f>SUM(Emissions!BB32:BB35)</f>
        <v>3.9044193718168789</v>
      </c>
      <c r="BA18" s="28">
        <f>SUM(Emissions!BC32:BC35)</f>
        <v>4.0505194817964769</v>
      </c>
      <c r="BB18" s="28">
        <f>SUM(Emissions!BD32:BD35)</f>
        <v>4.1980072768321159</v>
      </c>
      <c r="BC18" s="28">
        <f>SUM(Emissions!BE32:BE35)</f>
        <v>4.3516810133514383</v>
      </c>
      <c r="BD18" s="28">
        <f>SUM(Emissions!BF32:BF35)</f>
        <v>4.5155551626201529</v>
      </c>
      <c r="BE18" s="28">
        <f>SUM(Emissions!BG32:BG35)</f>
        <v>4.6886924055934331</v>
      </c>
      <c r="BF18" s="28">
        <f>SUM(Emissions!BH32:BH35)</f>
        <v>4.8691926194758697</v>
      </c>
      <c r="BG18" s="28">
        <f>SUM(Emissions!BI32:BI35)</f>
        <v>5.0564073758278738</v>
      </c>
      <c r="BH18" s="28">
        <f>SUM(Emissions!BJ32:BJ35)</f>
        <v>5.2514834617402366</v>
      </c>
      <c r="BI18" s="28">
        <f>SUM(Emissions!BK32:BK35)</f>
        <v>5.4591806812377914</v>
      </c>
      <c r="BJ18" s="28">
        <f>SUM(Emissions!BL32:BL35)</f>
        <v>5.6797977184883708</v>
      </c>
      <c r="BK18" s="28">
        <f>SUM(Emissions!BM32:BM35)</f>
        <v>5.9107610933675634</v>
      </c>
      <c r="BL18" s="28">
        <f>SUM(Emissions!BN32:BN35)</f>
        <v>6.1429997378590384</v>
      </c>
      <c r="BM18" s="28">
        <f>SUM(Emissions!BO32:BO35)</f>
        <v>6.3866410666654492</v>
      </c>
      <c r="BN18" s="28">
        <f>SUM(Emissions!BP32:BP35)</f>
        <v>6.6425433152183917</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4.0489202435061733</v>
      </c>
      <c r="G19" s="46">
        <f t="shared" si="11"/>
        <v>4.0581108516258499</v>
      </c>
      <c r="H19" s="46">
        <f t="shared" si="11"/>
        <v>3.9523108469855508</v>
      </c>
      <c r="I19" s="46">
        <f t="shared" si="11"/>
        <v>3.9881370090214134</v>
      </c>
      <c r="J19" s="46">
        <f t="shared" si="11"/>
        <v>3.8596091660510146</v>
      </c>
      <c r="K19" s="46">
        <f t="shared" si="11"/>
        <v>4.0056915692552817</v>
      </c>
      <c r="L19" s="46">
        <f t="shared" si="11"/>
        <v>4.2146380949607511</v>
      </c>
      <c r="M19" s="46">
        <f t="shared" si="11"/>
        <v>4.2631402122136377</v>
      </c>
      <c r="N19" s="46">
        <f t="shared" si="11"/>
        <v>4.4285472775715782</v>
      </c>
      <c r="O19" s="46">
        <f t="shared" si="11"/>
        <v>4.5084214708754295</v>
      </c>
      <c r="P19" s="46">
        <f t="shared" si="11"/>
        <v>4.6359747139413212</v>
      </c>
      <c r="Q19" s="46">
        <f t="shared" si="11"/>
        <v>4.583075053876323</v>
      </c>
      <c r="R19" s="46">
        <f t="shared" si="11"/>
        <v>4.6903004002985913</v>
      </c>
      <c r="S19" s="46">
        <f t="shared" si="11"/>
        <v>4.5922622280724834</v>
      </c>
      <c r="T19" s="46">
        <f t="shared" si="11"/>
        <v>4.6024310028472675</v>
      </c>
      <c r="U19" s="46">
        <f t="shared" si="11"/>
        <v>4.7649961403990622</v>
      </c>
      <c r="V19" s="46">
        <f t="shared" si="11"/>
        <v>4.8955839913686727</v>
      </c>
      <c r="W19" s="46">
        <f t="shared" si="11"/>
        <v>5.0445282551941304</v>
      </c>
      <c r="X19" s="46">
        <f t="shared" si="11"/>
        <v>5.1644447960615416</v>
      </c>
      <c r="Y19" s="46">
        <f t="shared" si="11"/>
        <v>5.0655807972972005</v>
      </c>
      <c r="Z19" s="46">
        <f t="shared" si="11"/>
        <v>5.0962811115216784</v>
      </c>
      <c r="AA19" s="46">
        <f t="shared" si="11"/>
        <v>5.2595978575440903</v>
      </c>
      <c r="AB19" s="46">
        <f t="shared" si="11"/>
        <v>5.1196046024761284</v>
      </c>
      <c r="AC19" s="46">
        <f t="shared" si="11"/>
        <v>5.1873524824927859</v>
      </c>
      <c r="AD19" s="46">
        <f t="shared" si="11"/>
        <v>5.2193568378649617</v>
      </c>
      <c r="AE19" s="46">
        <f t="shared" si="11"/>
        <v>5.2141652683130868</v>
      </c>
      <c r="AF19" s="46">
        <f t="shared" si="11"/>
        <v>5.179805601735838</v>
      </c>
      <c r="AG19" s="46">
        <f t="shared" si="11"/>
        <v>5.1731588247258653</v>
      </c>
      <c r="AH19" s="46">
        <f t="shared" si="11"/>
        <v>5.1574531191673074</v>
      </c>
      <c r="AI19" s="46">
        <f t="shared" si="11"/>
        <v>5.133340881198861</v>
      </c>
      <c r="AJ19" s="46">
        <f t="shared" si="11"/>
        <v>4.5771724867501149</v>
      </c>
      <c r="AK19" s="46">
        <f t="shared" si="11"/>
        <v>4.6306767343399926</v>
      </c>
      <c r="AL19" s="46">
        <f t="shared" ref="AL19:BN19" si="12">SUM(AL20:AL26)</f>
        <v>4.6781631366449457</v>
      </c>
      <c r="AM19" s="46">
        <f t="shared" si="12"/>
        <v>4.7262241944403298</v>
      </c>
      <c r="AN19" s="46">
        <f t="shared" si="12"/>
        <v>4.7692504548080112</v>
      </c>
      <c r="AO19" s="46">
        <f t="shared" si="12"/>
        <v>4.8168535249446256</v>
      </c>
      <c r="AP19" s="46">
        <f t="shared" si="12"/>
        <v>4.8892801623225743</v>
      </c>
      <c r="AQ19" s="46">
        <f t="shared" si="12"/>
        <v>4.959156713271188</v>
      </c>
      <c r="AR19" s="46">
        <f t="shared" si="12"/>
        <v>5.0347680076501824</v>
      </c>
      <c r="AS19" s="46">
        <f t="shared" si="12"/>
        <v>5.1140255733805162</v>
      </c>
      <c r="AT19" s="46">
        <f t="shared" si="12"/>
        <v>5.1972823145920835</v>
      </c>
      <c r="AU19" s="46">
        <f t="shared" si="12"/>
        <v>5.3118777207820109</v>
      </c>
      <c r="AV19" s="46">
        <f t="shared" si="12"/>
        <v>5.4160761088309544</v>
      </c>
      <c r="AW19" s="46">
        <f t="shared" si="12"/>
        <v>5.5376559469696893</v>
      </c>
      <c r="AX19" s="46">
        <f t="shared" si="12"/>
        <v>5.670364419134696</v>
      </c>
      <c r="AY19" s="46">
        <f t="shared" si="12"/>
        <v>5.8147567914249869</v>
      </c>
      <c r="AZ19" s="46">
        <f t="shared" si="12"/>
        <v>5.9649542495450323</v>
      </c>
      <c r="BA19" s="46">
        <f t="shared" si="12"/>
        <v>6.1220838570599936</v>
      </c>
      <c r="BB19" s="46">
        <f t="shared" si="12"/>
        <v>6.2802496598081454</v>
      </c>
      <c r="BC19" s="46">
        <f t="shared" si="12"/>
        <v>6.4453547404917018</v>
      </c>
      <c r="BD19" s="46">
        <f t="shared" si="12"/>
        <v>6.6222886053191719</v>
      </c>
      <c r="BE19" s="46">
        <f t="shared" si="12"/>
        <v>6.8083891562455019</v>
      </c>
      <c r="BF19" s="46">
        <f t="shared" si="12"/>
        <v>7.0026734305254097</v>
      </c>
      <c r="BG19" s="46">
        <f t="shared" si="12"/>
        <v>7.2043107765967509</v>
      </c>
      <c r="BH19" s="46">
        <f t="shared" si="12"/>
        <v>7.4146299454948155</v>
      </c>
      <c r="BI19" s="46">
        <f t="shared" si="12"/>
        <v>7.6393709813737924</v>
      </c>
      <c r="BJ19" s="46">
        <f t="shared" si="12"/>
        <v>7.877354102970159</v>
      </c>
      <c r="BK19" s="46">
        <f t="shared" si="12"/>
        <v>8.1268293035478223</v>
      </c>
      <c r="BL19" s="46">
        <f t="shared" si="12"/>
        <v>8.3768334958294197</v>
      </c>
      <c r="BM19" s="46">
        <f t="shared" si="12"/>
        <v>8.6394893355235798</v>
      </c>
      <c r="BN19" s="46">
        <f t="shared" si="12"/>
        <v>8.9157782500846956</v>
      </c>
    </row>
    <row r="20" spans="1:66" x14ac:dyDescent="0.25">
      <c r="A20" t="str">
        <f>A18</f>
        <v>3A Livestock</v>
      </c>
      <c r="B20" t="str">
        <f>'IPCC Categories'!B20</f>
        <v>3A2 Manure management (N2O)</v>
      </c>
      <c r="C20" t="str">
        <f t="shared" ref="C20:C26" si="13">C12</f>
        <v>3A2a Cattle</v>
      </c>
      <c r="D20" t="s">
        <v>139</v>
      </c>
      <c r="E20" t="s">
        <v>287</v>
      </c>
      <c r="F20" s="28">
        <f>SUM(Emissions!H36:H41)</f>
        <v>2.5010375387464534</v>
      </c>
      <c r="G20" s="28">
        <f>SUM(Emissions!I36:I41)</f>
        <v>2.5832887235505946</v>
      </c>
      <c r="H20" s="28">
        <f>SUM(Emissions!J36:J41)</f>
        <v>2.5498113714020896</v>
      </c>
      <c r="I20" s="28">
        <f>SUM(Emissions!K36:K41)</f>
        <v>2.5290634259622209</v>
      </c>
      <c r="J20" s="28">
        <f>SUM(Emissions!L36:L41)</f>
        <v>2.4097368305027631</v>
      </c>
      <c r="K20" s="28">
        <f>SUM(Emissions!M36:M41)</f>
        <v>2.4304813872257673</v>
      </c>
      <c r="L20" s="28">
        <f>SUM(Emissions!N36:N41)</f>
        <v>2.4750424550200139</v>
      </c>
      <c r="M20" s="28">
        <f>SUM(Emissions!O36:O41)</f>
        <v>2.5114913609472325</v>
      </c>
      <c r="N20" s="28">
        <f>SUM(Emissions!P36:P41)</f>
        <v>2.5511693225135841</v>
      </c>
      <c r="O20" s="28">
        <f>SUM(Emissions!Q36:Q41)</f>
        <v>2.5690639496362295</v>
      </c>
      <c r="P20" s="28">
        <f>SUM(Emissions!R36:R41)</f>
        <v>2.6305009198027434</v>
      </c>
      <c r="Q20" s="28">
        <f>SUM(Emissions!S36:S41)</f>
        <v>2.6124014550191936</v>
      </c>
      <c r="R20" s="28">
        <f>SUM(Emissions!T36:T41)</f>
        <v>2.6048290524397744</v>
      </c>
      <c r="S20" s="28">
        <f>SUM(Emissions!U36:U41)</f>
        <v>2.5891750372763642</v>
      </c>
      <c r="T20" s="28">
        <f>SUM(Emissions!V36:V41)</f>
        <v>2.5631164252640359</v>
      </c>
      <c r="U20" s="28">
        <f>SUM(Emissions!W36:W41)</f>
        <v>2.5743989921830224</v>
      </c>
      <c r="V20" s="28">
        <f>SUM(Emissions!X36:X41)</f>
        <v>2.5785831511763577</v>
      </c>
      <c r="W20" s="28">
        <f>SUM(Emissions!Y36:Y41)</f>
        <v>2.6261984816679491</v>
      </c>
      <c r="X20" s="28">
        <f>SUM(Emissions!Z36:Z41)</f>
        <v>2.6393793156186018</v>
      </c>
      <c r="Y20" s="28">
        <f>SUM(Emissions!AA36:AA41)</f>
        <v>2.6532322274635911</v>
      </c>
      <c r="Z20" s="28">
        <f>SUM(Emissions!AB36:AB41)</f>
        <v>2.6375647156747131</v>
      </c>
      <c r="AA20" s="28">
        <f>SUM(Emissions!AC36:AC41)</f>
        <v>2.731928919852928</v>
      </c>
      <c r="AB20" s="28">
        <f>SUM(Emissions!AD36:AD41)</f>
        <v>2.5422471495900414</v>
      </c>
      <c r="AC20" s="28">
        <f>SUM(Emissions!AE36:AE41)</f>
        <v>2.5699880930035195</v>
      </c>
      <c r="AD20" s="28">
        <f>SUM(Emissions!AF36:AF41)</f>
        <v>2.5823195278085191</v>
      </c>
      <c r="AE20" s="28">
        <f>SUM(Emissions!AG36:AG41)</f>
        <v>2.5787224580987025</v>
      </c>
      <c r="AF20" s="28">
        <f>SUM(Emissions!AH36:AH41)</f>
        <v>2.5628320359452053</v>
      </c>
      <c r="AG20" s="28">
        <f>SUM(Emissions!AI36:AI41)</f>
        <v>2.5595173441514527</v>
      </c>
      <c r="AH20" s="28">
        <f>SUM(Emissions!AJ36:AJ41)</f>
        <v>2.5525065941084062</v>
      </c>
      <c r="AI20" s="28">
        <f>SUM(Emissions!AK36:AK41)</f>
        <v>2.5421216707253564</v>
      </c>
      <c r="AJ20" s="28">
        <f>SUM(Emissions!AL36:AL41)</f>
        <v>2.3018932677642279</v>
      </c>
      <c r="AK20" s="28">
        <f>SUM(Emissions!AM36:AM41)</f>
        <v>2.314840586169749</v>
      </c>
      <c r="AL20" s="28">
        <f>SUM(Emissions!AN36:AN41)</f>
        <v>2.325174996436306</v>
      </c>
      <c r="AM20" s="28">
        <f>SUM(Emissions!AO36:AO41)</f>
        <v>2.3357558746527927</v>
      </c>
      <c r="AN20" s="28">
        <f>SUM(Emissions!AP36:AP41)</f>
        <v>2.3442059065715637</v>
      </c>
      <c r="AO20" s="28">
        <f>SUM(Emissions!AQ36:AQ41)</f>
        <v>2.354586635671478</v>
      </c>
      <c r="AP20" s="28">
        <f>SUM(Emissions!AR36:AR41)</f>
        <v>2.3744686696899477</v>
      </c>
      <c r="AQ20" s="28">
        <f>SUM(Emissions!AS36:AS41)</f>
        <v>2.3931638612513071</v>
      </c>
      <c r="AR20" s="28">
        <f>SUM(Emissions!AT36:AT41)</f>
        <v>2.414081535286936</v>
      </c>
      <c r="AS20" s="28">
        <f>SUM(Emissions!AU36:AU41)</f>
        <v>2.4363449085930884</v>
      </c>
      <c r="AT20" s="28">
        <f>SUM(Emissions!AV36:AV41)</f>
        <v>2.4600670428748326</v>
      </c>
      <c r="AU20" s="28">
        <f>SUM(Emissions!AW36:AW41)</f>
        <v>2.4956087005903496</v>
      </c>
      <c r="AV20" s="28">
        <f>SUM(Emissions!AX36:AX41)</f>
        <v>2.5266664873864899</v>
      </c>
      <c r="AW20" s="28">
        <f>SUM(Emissions!AY36:AY41)</f>
        <v>2.564380222510767</v>
      </c>
      <c r="AX20" s="28">
        <f>SUM(Emissions!AZ36:AZ41)</f>
        <v>2.6061764396370277</v>
      </c>
      <c r="AY20" s="28">
        <f>SUM(Emissions!BA36:BA41)</f>
        <v>2.6521941436254699</v>
      </c>
      <c r="AZ20" s="28">
        <f>SUM(Emissions!BB36:BB41)</f>
        <v>2.6994854701104209</v>
      </c>
      <c r="BA20" s="28">
        <f>SUM(Emissions!BC36:BC41)</f>
        <v>2.7490479309944691</v>
      </c>
      <c r="BB20" s="28">
        <f>SUM(Emissions!BD36:BD41)</f>
        <v>2.798583896110201</v>
      </c>
      <c r="BC20" s="28">
        <f>SUM(Emissions!BE36:BE41)</f>
        <v>2.8503603184203312</v>
      </c>
      <c r="BD20" s="28">
        <f>SUM(Emissions!BF36:BF41)</f>
        <v>2.9062210902354506</v>
      </c>
      <c r="BE20" s="28">
        <f>SUM(Emissions!BG36:BG41)</f>
        <v>2.9645705854580138</v>
      </c>
      <c r="BF20" s="28">
        <f>SUM(Emissions!BH36:BH41)</f>
        <v>3.0255262067987658</v>
      </c>
      <c r="BG20" s="28">
        <f>SUM(Emissions!BI36:BI41)</f>
        <v>3.0887525877852147</v>
      </c>
      <c r="BH20" s="28">
        <f>SUM(Emissions!BJ36:BJ41)</f>
        <v>3.1547182727516132</v>
      </c>
      <c r="BI20" s="28">
        <f>SUM(Emissions!BK36:BK41)</f>
        <v>3.2255478727064801</v>
      </c>
      <c r="BJ20" s="28">
        <f>SUM(Emissions!BL36:BL41)</f>
        <v>3.3001896337937442</v>
      </c>
      <c r="BK20" s="28">
        <f>SUM(Emissions!BM36:BM41)</f>
        <v>3.3785040567142932</v>
      </c>
      <c r="BL20" s="28">
        <f>SUM(Emissions!BN36:BN41)</f>
        <v>3.4564214862255875</v>
      </c>
      <c r="BM20" s="28">
        <f>SUM(Emissions!BO36:BO41)</f>
        <v>3.538389949890131</v>
      </c>
      <c r="BN20" s="28">
        <f>SUM(Emissions!BP36:BP41)</f>
        <v>3.6247405598069489</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0.18317403069779786</v>
      </c>
      <c r="AC21" s="28">
        <f>SUM(Emissions!AE42:AE43)</f>
        <v>0.18099826133769309</v>
      </c>
      <c r="AD21" s="28">
        <f>SUM(Emissions!AF42:AF43)</f>
        <v>0.17975241795363378</v>
      </c>
      <c r="AE21" s="28">
        <f>SUM(Emissions!AG42:AG43)</f>
        <v>0.1794024502871211</v>
      </c>
      <c r="AF21" s="28">
        <f>SUM(Emissions!AH42:AH43)</f>
        <v>0.17977674927251325</v>
      </c>
      <c r="AG21" s="28">
        <f>SUM(Emissions!AI42:AI43)</f>
        <v>0.17994311874804333</v>
      </c>
      <c r="AH21" s="28">
        <f>SUM(Emissions!AJ42:AJ43)</f>
        <v>0.18033975770511701</v>
      </c>
      <c r="AI21" s="28">
        <f>SUM(Emissions!AK42:AK43)</f>
        <v>0.18095524889362821</v>
      </c>
      <c r="AJ21" s="28">
        <f>SUM(Emissions!AL42:AL43)</f>
        <v>0.18960978791815175</v>
      </c>
      <c r="AK21" s="28">
        <f>SUM(Emissions!AM42:AM43)</f>
        <v>0.18735957213302551</v>
      </c>
      <c r="AL21" s="28">
        <f>SUM(Emissions!AN42:AN43)</f>
        <v>0.18531263220824684</v>
      </c>
      <c r="AM21" s="28">
        <f>SUM(Emissions!AO42:AO43)</f>
        <v>0.18337039425232032</v>
      </c>
      <c r="AN21" s="28">
        <f>SUM(Emissions!AP42:AP43)</f>
        <v>0.18159868436087717</v>
      </c>
      <c r="AO21" s="28">
        <f>SUM(Emissions!AQ42:AQ43)</f>
        <v>0.17984948431772418</v>
      </c>
      <c r="AP21" s="28">
        <f>SUM(Emissions!AR42:AR43)</f>
        <v>0.17731077412061674</v>
      </c>
      <c r="AQ21" s="28">
        <f>SUM(Emissions!AS42:AS43)</f>
        <v>0.17490548196182784</v>
      </c>
      <c r="AR21" s="28">
        <f>SUM(Emissions!AT42:AT43)</f>
        <v>0.17250090414536917</v>
      </c>
      <c r="AS21" s="28">
        <f>SUM(Emissions!AU42:AU43)</f>
        <v>0.17013147026095049</v>
      </c>
      <c r="AT21" s="28">
        <f>SUM(Emissions!AV42:AV43)</f>
        <v>0.16778336544509573</v>
      </c>
      <c r="AU21" s="28">
        <f>SUM(Emissions!AW42:AW43)</f>
        <v>0.16469964821893951</v>
      </c>
      <c r="AV21" s="28">
        <f>SUM(Emissions!AX42:AX43)</f>
        <v>0.16184096317854008</v>
      </c>
      <c r="AW21" s="28">
        <f>SUM(Emissions!AY42:AY43)</f>
        <v>0.15882613122467912</v>
      </c>
      <c r="AX21" s="28">
        <f>SUM(Emissions!AZ42:AZ43)</f>
        <v>0.15574823175466634</v>
      </c>
      <c r="AY21" s="28">
        <f>SUM(Emissions!BA42:BA43)</f>
        <v>0.15259178305581089</v>
      </c>
      <c r="AZ21" s="28">
        <f>SUM(Emissions!BB42:BB43)</f>
        <v>0.14910138175427343</v>
      </c>
      <c r="BA21" s="28">
        <f>SUM(Emissions!BC42:BC43)</f>
        <v>0.14560238087386515</v>
      </c>
      <c r="BB21" s="28">
        <f>SUM(Emissions!BD42:BD43)</f>
        <v>0.14217651842648402</v>
      </c>
      <c r="BC21" s="28">
        <f>SUM(Emissions!BE42:BE43)</f>
        <v>0.13873932524262392</v>
      </c>
      <c r="BD21" s="28">
        <f>SUM(Emissions!BF42:BF43)</f>
        <v>0.13523011261140205</v>
      </c>
      <c r="BE21" s="28">
        <f>SUM(Emissions!BG42:BG43)</f>
        <v>0.13139960783684426</v>
      </c>
      <c r="BF21" s="28">
        <f>SUM(Emissions!BH42:BH43)</f>
        <v>0.12755144468805685</v>
      </c>
      <c r="BG21" s="28">
        <f>SUM(Emissions!BI42:BI43)</f>
        <v>0.12369986338442998</v>
      </c>
      <c r="BH21" s="28">
        <f>SUM(Emissions!BJ42:BJ43)</f>
        <v>0.11982592050840335</v>
      </c>
      <c r="BI21" s="28">
        <f>SUM(Emissions!BK42:BK43)</f>
        <v>0.11587003867643191</v>
      </c>
      <c r="BJ21" s="28">
        <f>SUM(Emissions!BL42:BL43)</f>
        <v>0.11156666550420873</v>
      </c>
      <c r="BK21" s="28">
        <f>SUM(Emissions!BM42:BM43)</f>
        <v>0.10722797783790243</v>
      </c>
      <c r="BL21" s="28">
        <f>SUM(Emissions!BN42:BN43)</f>
        <v>0.10297792664390626</v>
      </c>
      <c r="BM21" s="28">
        <f>SUM(Emissions!BO42:BO43)</f>
        <v>9.8674832385893654E-2</v>
      </c>
      <c r="BN21" s="28">
        <f>SUM(Emissions!BP42:BP43)</f>
        <v>9.431705789297537E-2</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0.12932296329049209</v>
      </c>
      <c r="AC22" s="28">
        <f>SUM(Emissions!AE44:AE45)</f>
        <v>0.12966211868408303</v>
      </c>
      <c r="AD22" s="28">
        <f>SUM(Emissions!AF44:AF45)</f>
        <v>0.1301137848437614</v>
      </c>
      <c r="AE22" s="28">
        <f>SUM(Emissions!AG44:AG45)</f>
        <v>0.13067057463510051</v>
      </c>
      <c r="AF22" s="28">
        <f>SUM(Emissions!AH44:AH45)</f>
        <v>0.13133091574763797</v>
      </c>
      <c r="AG22" s="28">
        <f>SUM(Emissions!AI44:AI45)</f>
        <v>0.13210047737938888</v>
      </c>
      <c r="AH22" s="28">
        <f>SUM(Emissions!AJ44:AJ45)</f>
        <v>0.13291921318623867</v>
      </c>
      <c r="AI22" s="28">
        <f>SUM(Emissions!AK44:AK45)</f>
        <v>0.13379015073022901</v>
      </c>
      <c r="AJ22" s="28">
        <f>SUM(Emissions!AL44:AL45)</f>
        <v>0.13459260200218401</v>
      </c>
      <c r="AK22" s="28">
        <f>SUM(Emissions!AM44:AM45)</f>
        <v>0.13496611255432192</v>
      </c>
      <c r="AL22" s="28">
        <f>SUM(Emissions!AN44:AN45)</f>
        <v>0.1353756898831999</v>
      </c>
      <c r="AM22" s="28">
        <f>SUM(Emissions!AO44:AO45)</f>
        <v>0.13582459489462456</v>
      </c>
      <c r="AN22" s="28">
        <f>SUM(Emissions!AP44:AP45)</f>
        <v>0.13630696389267294</v>
      </c>
      <c r="AO22" s="28">
        <f>SUM(Emissions!AQ44:AQ45)</f>
        <v>0.13682288317032656</v>
      </c>
      <c r="AP22" s="28">
        <f>SUM(Emissions!AR44:AR45)</f>
        <v>0.13714995637885005</v>
      </c>
      <c r="AQ22" s="28">
        <f>SUM(Emissions!AS44:AS45)</f>
        <v>0.13750660414122876</v>
      </c>
      <c r="AR22" s="28">
        <f>SUM(Emissions!AT44:AT45)</f>
        <v>0.13788887480844134</v>
      </c>
      <c r="AS22" s="28">
        <f>SUM(Emissions!AU44:AU45)</f>
        <v>0.13829910530162656</v>
      </c>
      <c r="AT22" s="28">
        <f>SUM(Emissions!AV44:AV45)</f>
        <v>0.13873395642015243</v>
      </c>
      <c r="AU22" s="28">
        <f>SUM(Emissions!AW44:AW45)</f>
        <v>0.13902054281433124</v>
      </c>
      <c r="AV22" s="28">
        <f>SUM(Emissions!AX44:AX45)</f>
        <v>0.13932641304871607</v>
      </c>
      <c r="AW22" s="28">
        <f>SUM(Emissions!AY44:AY45)</f>
        <v>0.13965499977909571</v>
      </c>
      <c r="AX22" s="28">
        <f>SUM(Emissions!AZ44:AZ45)</f>
        <v>0.14000800471573202</v>
      </c>
      <c r="AY22" s="28">
        <f>SUM(Emissions!BA44:BA45)</f>
        <v>0.14038062276037699</v>
      </c>
      <c r="AZ22" s="28">
        <f>SUM(Emissions!BB44:BB45)</f>
        <v>0.1406060682223709</v>
      </c>
      <c r="BA22" s="28">
        <f>SUM(Emissions!BC44:BC45)</f>
        <v>0.1408484544169665</v>
      </c>
      <c r="BB22" s="28">
        <f>SUM(Emissions!BD44:BD45)</f>
        <v>0.14110964567570655</v>
      </c>
      <c r="BC22" s="28">
        <f>SUM(Emissions!BE44:BE45)</f>
        <v>0.14138639698270505</v>
      </c>
      <c r="BD22" s="28">
        <f>SUM(Emissions!BF44:BF45)</f>
        <v>0.14167929806464719</v>
      </c>
      <c r="BE22" s="28">
        <f>SUM(Emissions!BG44:BG45)</f>
        <v>0.14183686710583368</v>
      </c>
      <c r="BF22" s="28">
        <f>SUM(Emissions!BH44:BH45)</f>
        <v>0.14200831472601594</v>
      </c>
      <c r="BG22" s="28">
        <f>SUM(Emissions!BI44:BI45)</f>
        <v>0.14219487269188191</v>
      </c>
      <c r="BH22" s="28">
        <f>SUM(Emissions!BJ44:BJ45)</f>
        <v>0.14239444830193942</v>
      </c>
      <c r="BI22" s="28">
        <f>SUM(Emissions!BK44:BK45)</f>
        <v>0.14261183860645371</v>
      </c>
      <c r="BJ22" s="28">
        <f>SUM(Emissions!BL44:BL45)</f>
        <v>0.1426865194969088</v>
      </c>
      <c r="BK22" s="28">
        <f>SUM(Emissions!BM44:BM45)</f>
        <v>0.14277709236623498</v>
      </c>
      <c r="BL22" s="28">
        <f>SUM(Emissions!BN44:BN45)</f>
        <v>0.14287854184666271</v>
      </c>
      <c r="BM22" s="28">
        <f>SUM(Emissions!BO44:BO45)</f>
        <v>0.14299160080487192</v>
      </c>
      <c r="BN22" s="28">
        <f>SUM(Emissions!BP44:BP45)</f>
        <v>0.14311992162735057</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0.13627089599311643</v>
      </c>
      <c r="AC25" s="28">
        <f>SUM(Emissions!AE48:AE49)</f>
        <v>0.1360411353119457</v>
      </c>
      <c r="AD25" s="28">
        <f>SUM(Emissions!AF48:AF49)</f>
        <v>0.13486797496497455</v>
      </c>
      <c r="AE25" s="28">
        <f>SUM(Emissions!AG48:AG49)</f>
        <v>0.13274860189240589</v>
      </c>
      <c r="AF25" s="28">
        <f>SUM(Emissions!AH48:AH49)</f>
        <v>0.12992718069874098</v>
      </c>
      <c r="AG25" s="28">
        <f>SUM(Emissions!AI48:AI49)</f>
        <v>0.12789104006830787</v>
      </c>
      <c r="AH25" s="28">
        <f>SUM(Emissions!AJ48:AJ49)</f>
        <v>0.12567977406750622</v>
      </c>
      <c r="AI25" s="28">
        <f>SUM(Emissions!AK48:AK49)</f>
        <v>0.12331389482061295</v>
      </c>
      <c r="AJ25" s="28">
        <f>SUM(Emissions!AL48:AL49)</f>
        <v>0.10786018463729113</v>
      </c>
      <c r="AK25" s="28">
        <f>SUM(Emissions!AM48:AM49)</f>
        <v>0.10811698101870729</v>
      </c>
      <c r="AL25" s="28">
        <f>SUM(Emissions!AN48:AN49)</f>
        <v>0.10821797671964009</v>
      </c>
      <c r="AM25" s="28">
        <f>SUM(Emissions!AO48:AO49)</f>
        <v>0.10832426838479006</v>
      </c>
      <c r="AN25" s="28">
        <f>SUM(Emissions!AP48:AP49)</f>
        <v>0.10830143923531649</v>
      </c>
      <c r="AO25" s="28">
        <f>SUM(Emissions!AQ48:AQ49)</f>
        <v>0.10837855851887886</v>
      </c>
      <c r="AP25" s="28">
        <f>SUM(Emissions!AR48:AR49)</f>
        <v>0.10904474516042695</v>
      </c>
      <c r="AQ25" s="28">
        <f>SUM(Emissions!AS48:AS49)</f>
        <v>0.10962864990171725</v>
      </c>
      <c r="AR25" s="28">
        <f>SUM(Emissions!AT48:AT49)</f>
        <v>0.11032161848574731</v>
      </c>
      <c r="AS25" s="28">
        <f>SUM(Emissions!AU48:AU49)</f>
        <v>0.11107177412025443</v>
      </c>
      <c r="AT25" s="28">
        <f>SUM(Emissions!AV48:AV49)</f>
        <v>0.11188451946752095</v>
      </c>
      <c r="AU25" s="28">
        <f>SUM(Emissions!AW48:AW49)</f>
        <v>0.11337954035294397</v>
      </c>
      <c r="AV25" s="28">
        <f>SUM(Emissions!AX48:AX49)</f>
        <v>0.11460177215636638</v>
      </c>
      <c r="AW25" s="28">
        <f>SUM(Emissions!AY48:AY49)</f>
        <v>0.11616413061040756</v>
      </c>
      <c r="AX25" s="28">
        <f>SUM(Emissions!AZ48:AZ49)</f>
        <v>0.1179199542994952</v>
      </c>
      <c r="AY25" s="28">
        <f>SUM(Emissions!BA48:BA49)</f>
        <v>0.11987427936884959</v>
      </c>
      <c r="AZ25" s="28">
        <f>SUM(Emissions!BB48:BB49)</f>
        <v>0.12190667727136023</v>
      </c>
      <c r="BA25" s="28">
        <f>SUM(Emissions!BC48:BC49)</f>
        <v>0.12402486132118763</v>
      </c>
      <c r="BB25" s="28">
        <f>SUM(Emissions!BD48:BD49)</f>
        <v>0.12610165500597612</v>
      </c>
      <c r="BC25" s="28">
        <f>SUM(Emissions!BE48:BE49)</f>
        <v>0.12825804954688452</v>
      </c>
      <c r="BD25" s="28">
        <f>SUM(Emissions!BF48:BF49)</f>
        <v>0.13058921570276638</v>
      </c>
      <c r="BE25" s="28">
        <f>SUM(Emissions!BG48:BG49)</f>
        <v>0.13304349152037234</v>
      </c>
      <c r="BF25" s="28">
        <f>SUM(Emissions!BH48:BH49)</f>
        <v>0.13558568849945921</v>
      </c>
      <c r="BG25" s="28">
        <f>SUM(Emissions!BI48:BI49)</f>
        <v>0.13819418831271452</v>
      </c>
      <c r="BH25" s="28">
        <f>SUM(Emissions!BJ48:BJ49)</f>
        <v>0.14089049143188809</v>
      </c>
      <c r="BI25" s="28">
        <f>SUM(Emissions!BK48:BK49)</f>
        <v>0.14377995337874594</v>
      </c>
      <c r="BJ25" s="28">
        <f>SUM(Emissions!BL48:BL49)</f>
        <v>0.14683996124508317</v>
      </c>
      <c r="BK25" s="28">
        <f>SUM(Emissions!BM48:BM49)</f>
        <v>0.15001997686223403</v>
      </c>
      <c r="BL25" s="28">
        <f>SUM(Emissions!BN48:BN49)</f>
        <v>0.15310783817159124</v>
      </c>
      <c r="BM25" s="28">
        <f>SUM(Emissions!BO48:BO49)</f>
        <v>0.1563277285587602</v>
      </c>
      <c r="BN25" s="28">
        <f>SUM(Emissions!BP48:BP49)</f>
        <v>0.15968964598366672</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2.1285895629046805</v>
      </c>
      <c r="AC26" s="28">
        <f>SUM(Emissions!AE50:AE53)</f>
        <v>2.1706628741555449</v>
      </c>
      <c r="AD26" s="28">
        <f>SUM(Emissions!AF50:AF53)</f>
        <v>2.1923031322940734</v>
      </c>
      <c r="AE26" s="28">
        <f>SUM(Emissions!AG50:AG53)</f>
        <v>2.1926211833997562</v>
      </c>
      <c r="AF26" s="28">
        <f>SUM(Emissions!AH50:AH53)</f>
        <v>2.1759387200717399</v>
      </c>
      <c r="AG26" s="28">
        <f>SUM(Emissions!AI50:AI53)</f>
        <v>2.1737068443786733</v>
      </c>
      <c r="AH26" s="28">
        <f>SUM(Emissions!AJ50:AJ53)</f>
        <v>2.1660077801000397</v>
      </c>
      <c r="AI26" s="28">
        <f>SUM(Emissions!AK50:AK53)</f>
        <v>2.1531599160290344</v>
      </c>
      <c r="AJ26" s="28">
        <f>SUM(Emissions!AL50:AL53)</f>
        <v>1.8432166444282605</v>
      </c>
      <c r="AK26" s="28">
        <f>SUM(Emissions!AM50:AM53)</f>
        <v>1.8853934824641883</v>
      </c>
      <c r="AL26" s="28">
        <f>SUM(Emissions!AN50:AN53)</f>
        <v>1.9240818413975531</v>
      </c>
      <c r="AM26" s="28">
        <f>SUM(Emissions!AO50:AO53)</f>
        <v>1.9629490622558023</v>
      </c>
      <c r="AN26" s="28">
        <f>SUM(Emissions!AP50:AP53)</f>
        <v>1.9988374607475812</v>
      </c>
      <c r="AO26" s="28">
        <f>SUM(Emissions!AQ50:AQ53)</f>
        <v>2.0372159632662181</v>
      </c>
      <c r="AP26" s="28">
        <f>SUM(Emissions!AR50:AR53)</f>
        <v>2.0913060169727329</v>
      </c>
      <c r="AQ26" s="28">
        <f>SUM(Emissions!AS50:AS53)</f>
        <v>2.1439521160151069</v>
      </c>
      <c r="AR26" s="28">
        <f>SUM(Emissions!AT50:AT53)</f>
        <v>2.1999750749236879</v>
      </c>
      <c r="AS26" s="28">
        <f>SUM(Emissions!AU50:AU53)</f>
        <v>2.2581783151045962</v>
      </c>
      <c r="AT26" s="28">
        <f>SUM(Emissions!AV50:AV53)</f>
        <v>2.3188134303844814</v>
      </c>
      <c r="AU26" s="28">
        <f>SUM(Emissions!AW50:AW53)</f>
        <v>2.3991692888054472</v>
      </c>
      <c r="AV26" s="28">
        <f>SUM(Emissions!AX50:AX53)</f>
        <v>2.4736404730608417</v>
      </c>
      <c r="AW26" s="28">
        <f>SUM(Emissions!AY50:AY53)</f>
        <v>2.5586304628447403</v>
      </c>
      <c r="AX26" s="28">
        <f>SUM(Emissions!AZ50:AZ53)</f>
        <v>2.6505117887277749</v>
      </c>
      <c r="AY26" s="28">
        <f>SUM(Emissions!BA50:BA53)</f>
        <v>2.7497159626144798</v>
      </c>
      <c r="AZ26" s="28">
        <f>SUM(Emissions!BB50:BB53)</f>
        <v>2.8538546521866066</v>
      </c>
      <c r="BA26" s="28">
        <f>SUM(Emissions!BC50:BC53)</f>
        <v>2.9625602294535054</v>
      </c>
      <c r="BB26" s="28">
        <f>SUM(Emissions!BD50:BD53)</f>
        <v>3.0722779445897785</v>
      </c>
      <c r="BC26" s="28">
        <f>SUM(Emissions!BE50:BE53)</f>
        <v>3.1866106502991562</v>
      </c>
      <c r="BD26" s="28">
        <f>SUM(Emissions!BF50:BF53)</f>
        <v>3.3085688887049054</v>
      </c>
      <c r="BE26" s="28">
        <f>SUM(Emissions!BG50:BG53)</f>
        <v>3.4375386043244371</v>
      </c>
      <c r="BF26" s="28">
        <f>SUM(Emissions!BH50:BH53)</f>
        <v>3.5720017758131117</v>
      </c>
      <c r="BG26" s="28">
        <f>SUM(Emissions!BI50:BI53)</f>
        <v>3.7114692644225094</v>
      </c>
      <c r="BH26" s="28">
        <f>SUM(Emissions!BJ50:BJ53)</f>
        <v>3.8568008125009712</v>
      </c>
      <c r="BI26" s="28">
        <f>SUM(Emissions!BK50:BK53)</f>
        <v>4.0115612780056802</v>
      </c>
      <c r="BJ26" s="28">
        <f>SUM(Emissions!BL50:BL53)</f>
        <v>4.1760713229302144</v>
      </c>
      <c r="BK26" s="28">
        <f>SUM(Emissions!BM50:BM53)</f>
        <v>4.3483001997671584</v>
      </c>
      <c r="BL26" s="28">
        <f>SUM(Emissions!BN50:BN53)</f>
        <v>4.5214477029416713</v>
      </c>
      <c r="BM26" s="28">
        <f>SUM(Emissions!BO50:BO53)</f>
        <v>4.7031052238839237</v>
      </c>
      <c r="BN26" s="28">
        <f>SUM(Emissions!BP50:BP53)</f>
        <v>4.8939110647737554</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43.839618357198454</v>
      </c>
      <c r="AC27" s="49">
        <f t="shared" si="17"/>
        <v>45.661722691763735</v>
      </c>
      <c r="AD27" s="49">
        <f t="shared" si="17"/>
        <v>44.876725746329022</v>
      </c>
      <c r="AE27" s="49">
        <f t="shared" si="17"/>
        <v>44.158961675263491</v>
      </c>
      <c r="AF27" s="49">
        <f t="shared" si="17"/>
        <v>44.51252688419796</v>
      </c>
      <c r="AG27" s="49">
        <f t="shared" si="17"/>
        <v>44.812873053132449</v>
      </c>
      <c r="AH27" s="49">
        <f t="shared" si="17"/>
        <v>44.809539062066925</v>
      </c>
      <c r="AI27" s="49">
        <f t="shared" si="17"/>
        <v>44.807517658175392</v>
      </c>
      <c r="AJ27" s="49">
        <f t="shared" si="17"/>
        <v>44.80549625428386</v>
      </c>
      <c r="AK27" s="49">
        <f t="shared" si="17"/>
        <v>44.803474850392327</v>
      </c>
      <c r="AL27" s="49">
        <f t="shared" si="17"/>
        <v>44.801453446500801</v>
      </c>
      <c r="AM27" s="49">
        <f t="shared" si="17"/>
        <v>44.799432042609261</v>
      </c>
      <c r="AN27" s="49">
        <f t="shared" si="17"/>
        <v>44.797410638717722</v>
      </c>
      <c r="AO27" s="49">
        <f t="shared" si="17"/>
        <v>44.795389234826189</v>
      </c>
      <c r="AP27" s="49">
        <f t="shared" si="17"/>
        <v>44.793367830934663</v>
      </c>
      <c r="AQ27" s="49">
        <f t="shared" si="17"/>
        <v>44.791346427043131</v>
      </c>
      <c r="AR27" s="49">
        <f t="shared" si="17"/>
        <v>44.789325023151598</v>
      </c>
      <c r="AS27" s="49">
        <f t="shared" si="17"/>
        <v>44.787303619260065</v>
      </c>
      <c r="AT27" s="49">
        <f t="shared" si="17"/>
        <v>44.785282215368518</v>
      </c>
      <c r="AU27" s="49">
        <f t="shared" si="17"/>
        <v>44.769786120643047</v>
      </c>
      <c r="AV27" s="49">
        <f t="shared" si="17"/>
        <v>44.75429002591757</v>
      </c>
      <c r="AW27" s="49">
        <f t="shared" si="17"/>
        <v>44.738793931192085</v>
      </c>
      <c r="AX27" s="49">
        <f t="shared" si="17"/>
        <v>44.7232978364666</v>
      </c>
      <c r="AY27" s="49">
        <f t="shared" si="17"/>
        <v>44.707801741741122</v>
      </c>
      <c r="AZ27" s="49">
        <f t="shared" si="17"/>
        <v>44.692305647015637</v>
      </c>
      <c r="BA27" s="49">
        <f t="shared" si="17"/>
        <v>44.676809552290152</v>
      </c>
      <c r="BB27" s="49">
        <f t="shared" si="17"/>
        <v>44.661313457564681</v>
      </c>
      <c r="BC27" s="49">
        <f t="shared" si="17"/>
        <v>44.641693678374736</v>
      </c>
      <c r="BD27" s="49">
        <f t="shared" si="17"/>
        <v>44.622073899184798</v>
      </c>
      <c r="BE27" s="49">
        <f t="shared" si="17"/>
        <v>44.60245411999486</v>
      </c>
      <c r="BF27" s="49">
        <f t="shared" si="17"/>
        <v>44.582834340804908</v>
      </c>
      <c r="BG27" s="49">
        <f t="shared" si="17"/>
        <v>44.563214561614977</v>
      </c>
      <c r="BH27" s="49">
        <f t="shared" si="17"/>
        <v>44.543594782425039</v>
      </c>
      <c r="BI27" s="49">
        <f t="shared" si="17"/>
        <v>44.523975003235094</v>
      </c>
      <c r="BJ27" s="49">
        <f t="shared" si="17"/>
        <v>44.504355224045149</v>
      </c>
      <c r="BK27" s="49">
        <f t="shared" si="17"/>
        <v>44.484735444855218</v>
      </c>
      <c r="BL27" s="49">
        <f t="shared" si="17"/>
        <v>44.46511566566528</v>
      </c>
      <c r="BM27" s="49">
        <f t="shared" si="17"/>
        <v>44.445495886475335</v>
      </c>
      <c r="BN27" s="49">
        <f t="shared" si="17"/>
        <v>44.42587610728539</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11.126647376908661</v>
      </c>
      <c r="AC28" s="22">
        <f>SUMIF(Emissions!$C$54:$C$69,'Emissions summary'!$C28,Emissions!AE$54:AE$69)</f>
        <v>13.017941288626186</v>
      </c>
      <c r="AD28" s="22">
        <f>SUMIF(Emissions!$C$54:$C$69,'Emissions summary'!$C28,Emissions!AF$54:AF$69)</f>
        <v>12.302133920343714</v>
      </c>
      <c r="AE28" s="22">
        <f>SUMIF(Emissions!$C$54:$C$69,'Emissions summary'!$C28,Emissions!AG$54:AG$69)</f>
        <v>11.59245893815546</v>
      </c>
      <c r="AF28" s="22">
        <f>SUMIF(Emissions!$C$54:$C$69,'Emissions summary'!$C28,Emissions!AH$54:AH$69)</f>
        <v>11.954113235967204</v>
      </c>
      <c r="AG28" s="22">
        <f>SUMIF(Emissions!$C$54:$C$69,'Emissions summary'!$C28,Emissions!AI$54:AI$69)</f>
        <v>12.262548493778951</v>
      </c>
      <c r="AH28" s="22">
        <f>SUMIF(Emissions!$C$54:$C$69,'Emissions summary'!$C28,Emissions!AJ$54:AJ$69)</f>
        <v>12.267303591590695</v>
      </c>
      <c r="AI28" s="22">
        <f>SUMIF(Emissions!$C$54:$C$69,'Emissions summary'!$C28,Emissions!AK$54:AK$69)</f>
        <v>12.27513942067969</v>
      </c>
      <c r="AJ28" s="22">
        <f>SUMIF(Emissions!$C$54:$C$69,'Emissions summary'!$C28,Emissions!AL$54:AL$69)</f>
        <v>12.282975249768684</v>
      </c>
      <c r="AK28" s="22">
        <f>SUMIF(Emissions!$C$54:$C$69,'Emissions summary'!$C28,Emissions!AM$54:AM$69)</f>
        <v>12.290811078857676</v>
      </c>
      <c r="AL28" s="22">
        <f>SUMIF(Emissions!$C$54:$C$69,'Emissions summary'!$C28,Emissions!AN$54:AN$69)</f>
        <v>12.298646907946672</v>
      </c>
      <c r="AM28" s="22">
        <f>SUMIF(Emissions!$C$54:$C$69,'Emissions summary'!$C28,Emissions!AO$54:AO$69)</f>
        <v>12.306482737035664</v>
      </c>
      <c r="AN28" s="22">
        <f>SUMIF(Emissions!$C$54:$C$69,'Emissions summary'!$C28,Emissions!AP$54:AP$69)</f>
        <v>12.314318566124658</v>
      </c>
      <c r="AO28" s="22">
        <f>SUMIF(Emissions!$C$54:$C$69,'Emissions summary'!$C28,Emissions!AQ$54:AQ$69)</f>
        <v>12.322154395213651</v>
      </c>
      <c r="AP28" s="22">
        <f>SUMIF(Emissions!$C$54:$C$69,'Emissions summary'!$C28,Emissions!AR$54:AR$69)</f>
        <v>12.329990224302646</v>
      </c>
      <c r="AQ28" s="22">
        <f>SUMIF(Emissions!$C$54:$C$69,'Emissions summary'!$C28,Emissions!AS$54:AS$69)</f>
        <v>12.337826053391639</v>
      </c>
      <c r="AR28" s="22">
        <f>SUMIF(Emissions!$C$54:$C$69,'Emissions summary'!$C28,Emissions!AT$54:AT$69)</f>
        <v>12.345661882480634</v>
      </c>
      <c r="AS28" s="22">
        <f>SUMIF(Emissions!$C$54:$C$69,'Emissions summary'!$C28,Emissions!AU$54:AU$69)</f>
        <v>12.353497711569629</v>
      </c>
      <c r="AT28" s="22">
        <f>SUMIF(Emissions!$C$54:$C$69,'Emissions summary'!$C28,Emissions!AV$54:AV$69)</f>
        <v>12.36133354065862</v>
      </c>
      <c r="AU28" s="22">
        <f>SUMIF(Emissions!$C$54:$C$69,'Emissions summary'!$C28,Emissions!AW$54:AW$69)</f>
        <v>12.350992173664068</v>
      </c>
      <c r="AV28" s="22">
        <f>SUMIF(Emissions!$C$54:$C$69,'Emissions summary'!$C28,Emissions!AX$54:AX$69)</f>
        <v>12.340650806669515</v>
      </c>
      <c r="AW28" s="22">
        <f>SUMIF(Emissions!$C$54:$C$69,'Emissions summary'!$C28,Emissions!AY$54:AY$69)</f>
        <v>12.330309439674961</v>
      </c>
      <c r="AX28" s="22">
        <f>SUMIF(Emissions!$C$54:$C$69,'Emissions summary'!$C28,Emissions!AZ$54:AZ$69)</f>
        <v>12.319968072680407</v>
      </c>
      <c r="AY28" s="22">
        <f>SUMIF(Emissions!$C$54:$C$69,'Emissions summary'!$C28,Emissions!BA$54:BA$69)</f>
        <v>12.309626705685853</v>
      </c>
      <c r="AZ28" s="22">
        <f>SUMIF(Emissions!$C$54:$C$69,'Emissions summary'!$C28,Emissions!BB$54:BB$69)</f>
        <v>12.299285338691298</v>
      </c>
      <c r="BA28" s="22">
        <f>SUMIF(Emissions!$C$54:$C$69,'Emissions summary'!$C28,Emissions!BC$54:BC$69)</f>
        <v>12.288943971696746</v>
      </c>
      <c r="BB28" s="22">
        <f>SUMIF(Emissions!$C$54:$C$69,'Emissions summary'!$C28,Emissions!BD$54:BD$69)</f>
        <v>12.278602604702193</v>
      </c>
      <c r="BC28" s="22">
        <f>SUMIF(Emissions!$C$54:$C$69,'Emissions summary'!$C28,Emissions!BE$54:BE$69)</f>
        <v>12.264137553243179</v>
      </c>
      <c r="BD28" s="22">
        <f>SUMIF(Emissions!$C$54:$C$69,'Emissions summary'!$C28,Emissions!BF$54:BF$69)</f>
        <v>12.249672501784165</v>
      </c>
      <c r="BE28" s="22">
        <f>SUMIF(Emissions!$C$54:$C$69,'Emissions summary'!$C28,Emissions!BG$54:BG$69)</f>
        <v>12.235207450325152</v>
      </c>
      <c r="BF28" s="22">
        <f>SUMIF(Emissions!$C$54:$C$69,'Emissions summary'!$C28,Emissions!BH$54:BH$69)</f>
        <v>12.220742398866138</v>
      </c>
      <c r="BG28" s="22">
        <f>SUMIF(Emissions!$C$54:$C$69,'Emissions summary'!$C28,Emissions!BI$54:BI$69)</f>
        <v>12.206277347407124</v>
      </c>
      <c r="BH28" s="22">
        <f>SUMIF(Emissions!$C$54:$C$69,'Emissions summary'!$C28,Emissions!BJ$54:BJ$69)</f>
        <v>12.191812295948113</v>
      </c>
      <c r="BI28" s="22">
        <f>SUMIF(Emissions!$C$54:$C$69,'Emissions summary'!$C28,Emissions!BK$54:BK$69)</f>
        <v>12.177347244489098</v>
      </c>
      <c r="BJ28" s="22">
        <f>SUMIF(Emissions!$C$54:$C$69,'Emissions summary'!$C28,Emissions!BL$54:BL$69)</f>
        <v>12.162882193030084</v>
      </c>
      <c r="BK28" s="22">
        <f>SUMIF(Emissions!$C$54:$C$69,'Emissions summary'!$C28,Emissions!BM$54:BM$69)</f>
        <v>12.148417141571073</v>
      </c>
      <c r="BL28" s="22">
        <f>SUMIF(Emissions!$C$54:$C$69,'Emissions summary'!$C28,Emissions!BN$54:BN$69)</f>
        <v>12.133952090112059</v>
      </c>
      <c r="BM28" s="22">
        <f>SUMIF(Emissions!$C$54:$C$69,'Emissions summary'!$C28,Emissions!BO$54:BO$69)</f>
        <v>12.119487038653045</v>
      </c>
      <c r="BN28" s="22">
        <f>SUMIF(Emissions!$C$54:$C$69,'Emissions summary'!$C28,Emissions!BP$54:BP$69)</f>
        <v>12.105021987194032</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8.9310178611809654</v>
      </c>
      <c r="AJ29" s="22">
        <f>SUMIF(Emissions!$C$54:$C$69,'Emissions summary'!$C29,Emissions!AL$54:AL$69)</f>
        <v>8.9353947430823659</v>
      </c>
      <c r="AK29" s="22">
        <f>SUMIF(Emissions!$C$54:$C$69,'Emissions summary'!$C29,Emissions!AM$54:AM$69)</f>
        <v>8.93977162498377</v>
      </c>
      <c r="AL29" s="22">
        <f>SUMIF(Emissions!$C$54:$C$69,'Emissions summary'!$C29,Emissions!AN$54:AN$69)</f>
        <v>8.944148506885174</v>
      </c>
      <c r="AM29" s="22">
        <f>SUMIF(Emissions!$C$54:$C$69,'Emissions summary'!$C29,Emissions!AO$54:AO$69)</f>
        <v>8.9485253887865781</v>
      </c>
      <c r="AN29" s="22">
        <f>SUMIF(Emissions!$C$54:$C$69,'Emissions summary'!$C29,Emissions!AP$54:AP$69)</f>
        <v>8.9529022706879786</v>
      </c>
      <c r="AO29" s="22">
        <f>SUMIF(Emissions!$C$54:$C$69,'Emissions summary'!$C29,Emissions!AQ$54:AQ$69)</f>
        <v>8.9572791525893827</v>
      </c>
      <c r="AP29" s="22">
        <f>SUMIF(Emissions!$C$54:$C$69,'Emissions summary'!$C29,Emissions!AR$54:AR$69)</f>
        <v>8.961656034490785</v>
      </c>
      <c r="AQ29" s="22">
        <f>SUMIF(Emissions!$C$54:$C$69,'Emissions summary'!$C29,Emissions!AS$54:AS$69)</f>
        <v>8.9660329163921872</v>
      </c>
      <c r="AR29" s="22">
        <f>SUMIF(Emissions!$C$54:$C$69,'Emissions summary'!$C29,Emissions!AT$54:AT$69)</f>
        <v>8.9704097982935913</v>
      </c>
      <c r="AS29" s="22">
        <f>SUMIF(Emissions!$C$54:$C$69,'Emissions summary'!$C29,Emissions!AU$54:AU$69)</f>
        <v>8.9747866801949954</v>
      </c>
      <c r="AT29" s="22">
        <f>SUMIF(Emissions!$C$54:$C$69,'Emissions summary'!$C29,Emissions!AV$54:AV$69)</f>
        <v>8.9791635620963959</v>
      </c>
      <c r="AU29" s="22">
        <f>SUMIF(Emissions!$C$54:$C$69,'Emissions summary'!$C29,Emissions!AW$54:AW$69)</f>
        <v>8.9835404439977982</v>
      </c>
      <c r="AV29" s="22">
        <f>SUMIF(Emissions!$C$54:$C$69,'Emissions summary'!$C29,Emissions!AX$54:AX$69)</f>
        <v>8.9879173258992022</v>
      </c>
      <c r="AW29" s="22">
        <f>SUMIF(Emissions!$C$54:$C$69,'Emissions summary'!$C29,Emissions!AY$54:AY$69)</f>
        <v>8.9922942078006045</v>
      </c>
      <c r="AX29" s="22">
        <f>SUMIF(Emissions!$C$54:$C$69,'Emissions summary'!$C29,Emissions!AZ$54:AZ$69)</f>
        <v>8.9966710897020068</v>
      </c>
      <c r="AY29" s="22">
        <f>SUMIF(Emissions!$C$54:$C$69,'Emissions summary'!$C29,Emissions!BA$54:BA$69)</f>
        <v>9.0010479716034109</v>
      </c>
      <c r="AZ29" s="22">
        <f>SUMIF(Emissions!$C$54:$C$69,'Emissions summary'!$C29,Emissions!BB$54:BB$69)</f>
        <v>9.0054248535048131</v>
      </c>
      <c r="BA29" s="22">
        <f>SUMIF(Emissions!$C$54:$C$69,'Emissions summary'!$C29,Emissions!BC$54:BC$69)</f>
        <v>9.0098017354062154</v>
      </c>
      <c r="BB29" s="22">
        <f>SUMIF(Emissions!$C$54:$C$69,'Emissions summary'!$C29,Emissions!BD$54:BD$69)</f>
        <v>9.0141786173076195</v>
      </c>
      <c r="BC29" s="22">
        <f>SUMIF(Emissions!$C$54:$C$69,'Emissions summary'!$C29,Emissions!BE$54:BE$69)</f>
        <v>9.0185554992090218</v>
      </c>
      <c r="BD29" s="22">
        <f>SUMIF(Emissions!$C$54:$C$69,'Emissions summary'!$C29,Emissions!BF$54:BF$69)</f>
        <v>9.0229323811104258</v>
      </c>
      <c r="BE29" s="22">
        <f>SUMIF(Emissions!$C$54:$C$69,'Emissions summary'!$C29,Emissions!BG$54:BG$69)</f>
        <v>9.0273092630118299</v>
      </c>
      <c r="BF29" s="22">
        <f>SUMIF(Emissions!$C$54:$C$69,'Emissions summary'!$C29,Emissions!BH$54:BH$69)</f>
        <v>9.0316861449132304</v>
      </c>
      <c r="BG29" s="22">
        <f>SUMIF(Emissions!$C$54:$C$69,'Emissions summary'!$C29,Emissions!BI$54:BI$69)</f>
        <v>9.0360630268146345</v>
      </c>
      <c r="BH29" s="22">
        <f>SUMIF(Emissions!$C$54:$C$69,'Emissions summary'!$C29,Emissions!BJ$54:BJ$69)</f>
        <v>9.0404399087160385</v>
      </c>
      <c r="BI29" s="22">
        <f>SUMIF(Emissions!$C$54:$C$69,'Emissions summary'!$C29,Emissions!BK$54:BK$69)</f>
        <v>9.0448167906174408</v>
      </c>
      <c r="BJ29" s="22">
        <f>SUMIF(Emissions!$C$54:$C$69,'Emissions summary'!$C29,Emissions!BL$54:BL$69)</f>
        <v>9.0491936725188431</v>
      </c>
      <c r="BK29" s="22">
        <f>SUMIF(Emissions!$C$54:$C$69,'Emissions summary'!$C29,Emissions!BM$54:BM$69)</f>
        <v>9.0535705544202454</v>
      </c>
      <c r="BL29" s="22">
        <f>SUMIF(Emissions!$C$54:$C$69,'Emissions summary'!$C29,Emissions!BN$54:BN$69)</f>
        <v>9.0579474363216477</v>
      </c>
      <c r="BM29" s="22">
        <f>SUMIF(Emissions!$C$54:$C$69,'Emissions summary'!$C29,Emissions!BO$54:BO$69)</f>
        <v>9.0623243182230517</v>
      </c>
      <c r="BN29" s="22">
        <f>SUMIF(Emissions!$C$54:$C$69,'Emissions summary'!$C29,Emissions!BP$54:BP$69)</f>
        <v>9.066701200124454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22.490664653119122</v>
      </c>
      <c r="AC30" s="22">
        <f>SUMIF(Emissions!$C$54:$C$69,'Emissions summary'!$C30,Emissions!AE$54:AE$69)</f>
        <v>22.421024893087871</v>
      </c>
      <c r="AD30" s="22">
        <f>SUMIF(Emissions!$C$54:$C$69,'Emissions summary'!$C30,Emissions!AF$54:AF$69)</f>
        <v>22.351385133056617</v>
      </c>
      <c r="AE30" s="22">
        <f>SUMIF(Emissions!$C$54:$C$69,'Emissions summary'!$C30,Emissions!AG$54:AG$69)</f>
        <v>22.342845861300344</v>
      </c>
      <c r="AF30" s="22">
        <f>SUMIF(Emissions!$C$54:$C$69,'Emissions summary'!$C30,Emissions!AH$54:AH$69)</f>
        <v>22.334306589544067</v>
      </c>
      <c r="AG30" s="22">
        <f>SUMIF(Emissions!$C$54:$C$69,'Emissions summary'!$C30,Emissions!AI$54:AI$69)</f>
        <v>22.325767317787793</v>
      </c>
      <c r="AH30" s="22">
        <f>SUMIF(Emissions!$C$54:$C$69,'Emissions summary'!$C30,Emissions!AJ$54:AJ$69)</f>
        <v>22.31722804603152</v>
      </c>
      <c r="AI30" s="22">
        <f>SUMIF(Emissions!$C$54:$C$69,'Emissions summary'!$C30,Emissions!AK$54:AK$69)</f>
        <v>22.302120264903881</v>
      </c>
      <c r="AJ30" s="22">
        <f>SUMIF(Emissions!$C$54:$C$69,'Emissions summary'!$C30,Emissions!AL$54:AL$69)</f>
        <v>22.287012483776234</v>
      </c>
      <c r="AK30" s="22">
        <f>SUMIF(Emissions!$C$54:$C$69,'Emissions summary'!$C30,Emissions!AM$54:AM$69)</f>
        <v>22.271904702648598</v>
      </c>
      <c r="AL30" s="22">
        <f>SUMIF(Emissions!$C$54:$C$69,'Emissions summary'!$C30,Emissions!AN$54:AN$69)</f>
        <v>22.256796921520955</v>
      </c>
      <c r="AM30" s="22">
        <f>SUMIF(Emissions!$C$54:$C$69,'Emissions summary'!$C30,Emissions!AO$54:AO$69)</f>
        <v>22.241689140393312</v>
      </c>
      <c r="AN30" s="22">
        <f>SUMIF(Emissions!$C$54:$C$69,'Emissions summary'!$C30,Emissions!AP$54:AP$69)</f>
        <v>22.226581359265673</v>
      </c>
      <c r="AO30" s="22">
        <f>SUMIF(Emissions!$C$54:$C$69,'Emissions summary'!$C30,Emissions!AQ$54:AQ$69)</f>
        <v>22.211473578138033</v>
      </c>
      <c r="AP30" s="22">
        <f>SUMIF(Emissions!$C$54:$C$69,'Emissions summary'!$C30,Emissions!AR$54:AR$69)</f>
        <v>22.196365797010394</v>
      </c>
      <c r="AQ30" s="22">
        <f>SUMIF(Emissions!$C$54:$C$69,'Emissions summary'!$C30,Emissions!AS$54:AS$69)</f>
        <v>22.181258015882754</v>
      </c>
      <c r="AR30" s="22">
        <f>SUMIF(Emissions!$C$54:$C$69,'Emissions summary'!$C30,Emissions!AT$54:AT$69)</f>
        <v>22.166150234755115</v>
      </c>
      <c r="AS30" s="22">
        <f>SUMIF(Emissions!$C$54:$C$69,'Emissions summary'!$C30,Emissions!AU$54:AU$69)</f>
        <v>22.151042453627468</v>
      </c>
      <c r="AT30" s="22">
        <f>SUMIF(Emissions!$C$54:$C$69,'Emissions summary'!$C30,Emissions!AV$54:AV$69)</f>
        <v>22.135934672499825</v>
      </c>
      <c r="AU30" s="22">
        <f>SUMIF(Emissions!$C$54:$C$69,'Emissions summary'!$C30,Emissions!AW$54:AW$69)</f>
        <v>22.125529396621786</v>
      </c>
      <c r="AV30" s="22">
        <f>SUMIF(Emissions!$C$54:$C$69,'Emissions summary'!$C30,Emissions!AX$54:AX$69)</f>
        <v>22.115124120743744</v>
      </c>
      <c r="AW30" s="22">
        <f>SUMIF(Emissions!$C$54:$C$69,'Emissions summary'!$C30,Emissions!AY$54:AY$69)</f>
        <v>22.104718844865701</v>
      </c>
      <c r="AX30" s="22">
        <f>SUMIF(Emissions!$C$54:$C$69,'Emissions summary'!$C30,Emissions!AZ$54:AZ$69)</f>
        <v>22.094313568987658</v>
      </c>
      <c r="AY30" s="22">
        <f>SUMIF(Emissions!$C$54:$C$69,'Emissions summary'!$C30,Emissions!BA$54:BA$69)</f>
        <v>22.083908293109616</v>
      </c>
      <c r="AZ30" s="22">
        <f>SUMIF(Emissions!$C$54:$C$69,'Emissions summary'!$C30,Emissions!BB$54:BB$69)</f>
        <v>22.073503017231573</v>
      </c>
      <c r="BA30" s="22">
        <f>SUMIF(Emissions!$C$54:$C$69,'Emissions summary'!$C30,Emissions!BC$54:BC$69)</f>
        <v>22.063097741353531</v>
      </c>
      <c r="BB30" s="22">
        <f>SUMIF(Emissions!$C$54:$C$69,'Emissions summary'!$C30,Emissions!BD$54:BD$69)</f>
        <v>22.052692465475495</v>
      </c>
      <c r="BC30" s="22">
        <f>SUMIF(Emissions!$C$54:$C$69,'Emissions summary'!$C30,Emissions!BE$54:BE$69)</f>
        <v>22.042287189597449</v>
      </c>
      <c r="BD30" s="22">
        <f>SUMIF(Emissions!$C$54:$C$69,'Emissions summary'!$C30,Emissions!BF$54:BF$69)</f>
        <v>22.03188191371941</v>
      </c>
      <c r="BE30" s="22">
        <f>SUMIF(Emissions!$C$54:$C$69,'Emissions summary'!$C30,Emissions!BG$54:BG$69)</f>
        <v>22.021476637841367</v>
      </c>
      <c r="BF30" s="22">
        <f>SUMIF(Emissions!$C$54:$C$69,'Emissions summary'!$C30,Emissions!BH$54:BH$69)</f>
        <v>22.011071361963328</v>
      </c>
      <c r="BG30" s="22">
        <f>SUMIF(Emissions!$C$54:$C$69,'Emissions summary'!$C30,Emissions!BI$54:BI$69)</f>
        <v>22.000666086085282</v>
      </c>
      <c r="BH30" s="22">
        <f>SUMIF(Emissions!$C$54:$C$69,'Emissions summary'!$C30,Emissions!BJ$54:BJ$69)</f>
        <v>21.990260810207246</v>
      </c>
      <c r="BI30" s="22">
        <f>SUMIF(Emissions!$C$54:$C$69,'Emissions summary'!$C30,Emissions!BK$54:BK$69)</f>
        <v>21.979855534329204</v>
      </c>
      <c r="BJ30" s="22">
        <f>SUMIF(Emissions!$C$54:$C$69,'Emissions summary'!$C30,Emissions!BL$54:BL$69)</f>
        <v>21.969450258451161</v>
      </c>
      <c r="BK30" s="22">
        <f>SUMIF(Emissions!$C$54:$C$69,'Emissions summary'!$C30,Emissions!BM$54:BM$69)</f>
        <v>21.959044982573122</v>
      </c>
      <c r="BL30" s="22">
        <f>SUMIF(Emissions!$C$54:$C$69,'Emissions summary'!$C30,Emissions!BN$54:BN$69)</f>
        <v>21.948639706695079</v>
      </c>
      <c r="BM30" s="22">
        <f>SUMIF(Emissions!$C$54:$C$69,'Emissions summary'!$C30,Emissions!BO$54:BO$69)</f>
        <v>21.93823443081704</v>
      </c>
      <c r="BN30" s="22">
        <f>SUMIF(Emissions!$C$54:$C$69,'Emissions summary'!$C30,Emissions!BP$54:BP$69)</f>
        <v>21.927829154938994</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0.43604518290887651</v>
      </c>
      <c r="AJ32" s="22">
        <f>SUMIF(Emissions!$C$54:$C$69,'Emissions summary'!$C32,Emissions!AL$54:AL$69)</f>
        <v>0.43691884915458773</v>
      </c>
      <c r="AK32" s="22">
        <f>SUMIF(Emissions!$C$54:$C$69,'Emissions summary'!$C32,Emissions!AM$54:AM$69)</f>
        <v>0.43779251540029912</v>
      </c>
      <c r="AL32" s="22">
        <f>SUMIF(Emissions!$C$54:$C$69,'Emissions summary'!$C32,Emissions!AN$54:AN$69)</f>
        <v>0.43866618164601046</v>
      </c>
      <c r="AM32" s="22">
        <f>SUMIF(Emissions!$C$54:$C$69,'Emissions summary'!$C32,Emissions!AO$54:AO$69)</f>
        <v>0.43953984789172174</v>
      </c>
      <c r="AN32" s="22">
        <f>SUMIF(Emissions!$C$54:$C$69,'Emissions summary'!$C32,Emissions!AP$54:AP$69)</f>
        <v>0.44041351413743302</v>
      </c>
      <c r="AO32" s="22">
        <f>SUMIF(Emissions!$C$54:$C$69,'Emissions summary'!$C32,Emissions!AQ$54:AQ$69)</f>
        <v>0.44128718038314435</v>
      </c>
      <c r="AP32" s="22">
        <f>SUMIF(Emissions!$C$54:$C$69,'Emissions summary'!$C32,Emissions!AR$54:AR$69)</f>
        <v>0.44216084662885569</v>
      </c>
      <c r="AQ32" s="22">
        <f>SUMIF(Emissions!$C$54:$C$69,'Emissions summary'!$C32,Emissions!AS$54:AS$69)</f>
        <v>0.44303451287456691</v>
      </c>
      <c r="AR32" s="22">
        <f>SUMIF(Emissions!$C$54:$C$69,'Emissions summary'!$C32,Emissions!AT$54:AT$69)</f>
        <v>0.44390817912027825</v>
      </c>
      <c r="AS32" s="22">
        <f>SUMIF(Emissions!$C$54:$C$69,'Emissions summary'!$C32,Emissions!AU$54:AU$69)</f>
        <v>0.44478184536598953</v>
      </c>
      <c r="AT32" s="22">
        <f>SUMIF(Emissions!$C$54:$C$69,'Emissions summary'!$C32,Emissions!AV$54:AV$69)</f>
        <v>0.44565551161170081</v>
      </c>
      <c r="AU32" s="22">
        <f>SUMIF(Emissions!$C$54:$C$69,'Emissions summary'!$C32,Emissions!AW$54:AW$69)</f>
        <v>0.44652917785741214</v>
      </c>
      <c r="AV32" s="22">
        <f>SUMIF(Emissions!$C$54:$C$69,'Emissions summary'!$C32,Emissions!AX$54:AX$69)</f>
        <v>0.44740284410312353</v>
      </c>
      <c r="AW32" s="22">
        <f>SUMIF(Emissions!$C$54:$C$69,'Emissions summary'!$C32,Emissions!AY$54:AY$69)</f>
        <v>0.4482765103488347</v>
      </c>
      <c r="AX32" s="22">
        <f>SUMIF(Emissions!$C$54:$C$69,'Emissions summary'!$C32,Emissions!AZ$54:AZ$69)</f>
        <v>0.44915017659454598</v>
      </c>
      <c r="AY32" s="22">
        <f>SUMIF(Emissions!$C$54:$C$69,'Emissions summary'!$C32,Emissions!BA$54:BA$69)</f>
        <v>0.45002384284025743</v>
      </c>
      <c r="AZ32" s="22">
        <f>SUMIF(Emissions!$C$54:$C$69,'Emissions summary'!$C32,Emissions!BB$54:BB$69)</f>
        <v>0.45089750908596871</v>
      </c>
      <c r="BA32" s="22">
        <f>SUMIF(Emissions!$C$54:$C$69,'Emissions summary'!$C32,Emissions!BC$54:BC$69)</f>
        <v>0.45177117533167999</v>
      </c>
      <c r="BB32" s="22">
        <f>SUMIF(Emissions!$C$54:$C$69,'Emissions summary'!$C32,Emissions!BD$54:BD$69)</f>
        <v>0.45264484157739138</v>
      </c>
      <c r="BC32" s="22">
        <f>SUMIF(Emissions!$C$54:$C$69,'Emissions summary'!$C32,Emissions!BE$54:BE$69)</f>
        <v>0.4535185078231026</v>
      </c>
      <c r="BD32" s="22">
        <f>SUMIF(Emissions!$C$54:$C$69,'Emissions summary'!$C32,Emissions!BF$54:BF$69)</f>
        <v>0.45439217406881388</v>
      </c>
      <c r="BE32" s="22">
        <f>SUMIF(Emissions!$C$54:$C$69,'Emissions summary'!$C32,Emissions!BG$54:BG$69)</f>
        <v>0.45526584031452527</v>
      </c>
      <c r="BF32" s="22">
        <f>SUMIF(Emissions!$C$54:$C$69,'Emissions summary'!$C32,Emissions!BH$54:BH$69)</f>
        <v>0.45613950656023655</v>
      </c>
      <c r="BG32" s="22">
        <f>SUMIF(Emissions!$C$54:$C$69,'Emissions summary'!$C32,Emissions!BI$54:BI$69)</f>
        <v>0.45701317280594789</v>
      </c>
      <c r="BH32" s="22">
        <f>SUMIF(Emissions!$C$54:$C$69,'Emissions summary'!$C32,Emissions!BJ$54:BJ$69)</f>
        <v>0.45788683905165917</v>
      </c>
      <c r="BI32" s="22">
        <f>SUMIF(Emissions!$C$54:$C$69,'Emissions summary'!$C32,Emissions!BK$54:BK$69)</f>
        <v>0.45876050529737045</v>
      </c>
      <c r="BJ32" s="22">
        <f>SUMIF(Emissions!$C$54:$C$69,'Emissions summary'!$C32,Emissions!BL$54:BL$69)</f>
        <v>0.45963417154308178</v>
      </c>
      <c r="BK32" s="22">
        <f>SUMIF(Emissions!$C$54:$C$69,'Emissions summary'!$C32,Emissions!BM$54:BM$69)</f>
        <v>0.46050783778879306</v>
      </c>
      <c r="BL32" s="22">
        <f>SUMIF(Emissions!$C$54:$C$69,'Emissions summary'!$C32,Emissions!BN$54:BN$69)</f>
        <v>0.4613815040345044</v>
      </c>
      <c r="BM32" s="22">
        <f>SUMIF(Emissions!$C$54:$C$69,'Emissions summary'!$C32,Emissions!BO$54:BO$69)</f>
        <v>0.46225517028021573</v>
      </c>
      <c r="BN32" s="22">
        <f>SUMIF(Emissions!$C$54:$C$69,'Emissions summary'!$C32,Emissions!BP$54:BP$69)</f>
        <v>0.46312883652592701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3.1109287286368983</v>
      </c>
      <c r="AC34" s="49">
        <f t="shared" si="21"/>
        <v>3.2100550107687202</v>
      </c>
      <c r="AD34" s="49">
        <f t="shared" si="21"/>
        <v>3.1649586689005429</v>
      </c>
      <c r="AE34" s="49">
        <f t="shared" si="21"/>
        <v>3.1254051486539982</v>
      </c>
      <c r="AF34" s="49">
        <f t="shared" si="21"/>
        <v>3.1451166524074545</v>
      </c>
      <c r="AG34" s="49">
        <f t="shared" si="21"/>
        <v>3.1618841241609097</v>
      </c>
      <c r="AH34" s="49">
        <f t="shared" si="21"/>
        <v>3.1618522679143655</v>
      </c>
      <c r="AI34" s="49">
        <f t="shared" si="21"/>
        <v>3.1614930879739069</v>
      </c>
      <c r="AJ34" s="49">
        <f t="shared" si="21"/>
        <v>3.1611339080334484</v>
      </c>
      <c r="AK34" s="49">
        <f t="shared" si="21"/>
        <v>3.1607747280929899</v>
      </c>
      <c r="AL34" s="49">
        <f t="shared" si="21"/>
        <v>3.1604155481525318</v>
      </c>
      <c r="AM34" s="49">
        <f t="shared" si="21"/>
        <v>3.1600563682120733</v>
      </c>
      <c r="AN34" s="49">
        <f t="shared" si="21"/>
        <v>3.1596971882716147</v>
      </c>
      <c r="AO34" s="49">
        <f t="shared" si="21"/>
        <v>3.1593380083311562</v>
      </c>
      <c r="AP34" s="49">
        <f t="shared" si="21"/>
        <v>3.1589788283906977</v>
      </c>
      <c r="AQ34" s="49">
        <f t="shared" si="21"/>
        <v>3.1586196484502396</v>
      </c>
      <c r="AR34" s="49">
        <f t="shared" si="21"/>
        <v>3.158260468509781</v>
      </c>
      <c r="AS34" s="49">
        <f t="shared" si="21"/>
        <v>3.1579012885693225</v>
      </c>
      <c r="AT34" s="49">
        <f t="shared" si="21"/>
        <v>3.157542108628864</v>
      </c>
      <c r="AU34" s="49">
        <f t="shared" si="21"/>
        <v>3.1566067408459819</v>
      </c>
      <c r="AV34" s="49">
        <f t="shared" si="21"/>
        <v>3.1556713730630994</v>
      </c>
      <c r="AW34" s="49">
        <f t="shared" si="21"/>
        <v>3.154736005280216</v>
      </c>
      <c r="AX34" s="49">
        <f t="shared" si="21"/>
        <v>3.1538006374973326</v>
      </c>
      <c r="AY34" s="49">
        <f t="shared" si="21"/>
        <v>3.1528652697144501</v>
      </c>
      <c r="AZ34" s="49">
        <f t="shared" si="21"/>
        <v>3.1519299019315676</v>
      </c>
      <c r="BA34" s="49">
        <f t="shared" si="21"/>
        <v>3.1509945341486847</v>
      </c>
      <c r="BB34" s="49">
        <f t="shared" si="21"/>
        <v>3.1500591663658022</v>
      </c>
      <c r="BC34" s="49">
        <f t="shared" si="21"/>
        <v>3.1488956798678642</v>
      </c>
      <c r="BD34" s="49">
        <f t="shared" si="21"/>
        <v>3.1477321933699267</v>
      </c>
      <c r="BE34" s="49">
        <f t="shared" si="21"/>
        <v>3.1465687068719888</v>
      </c>
      <c r="BF34" s="49">
        <f t="shared" si="21"/>
        <v>3.1454052203740503</v>
      </c>
      <c r="BG34" s="49">
        <f t="shared" si="21"/>
        <v>3.1442417338761124</v>
      </c>
      <c r="BH34" s="49">
        <f t="shared" si="21"/>
        <v>3.1430782473781749</v>
      </c>
      <c r="BI34" s="49">
        <f t="shared" si="21"/>
        <v>3.1419147608802374</v>
      </c>
      <c r="BJ34" s="49">
        <f t="shared" si="21"/>
        <v>3.1407512743822985</v>
      </c>
      <c r="BK34" s="49">
        <f t="shared" si="21"/>
        <v>3.139587787884361</v>
      </c>
      <c r="BL34" s="49">
        <f t="shared" si="21"/>
        <v>3.1384243013864226</v>
      </c>
      <c r="BM34" s="49">
        <f t="shared" si="21"/>
        <v>3.1372608148884851</v>
      </c>
      <c r="BN34" s="49">
        <f t="shared" si="21"/>
        <v>3.1360973283905476</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0.8080748995062762</v>
      </c>
      <c r="AC35" s="22">
        <f>SUMIF(Emissions!$C$70:$C$85,'Emissions summary'!$C35,Emissions!AE$70:AE$85)</f>
        <v>0.91353494904156263</v>
      </c>
      <c r="AD35" s="22">
        <f>SUMIF(Emissions!$C$70:$C$85,'Emissions summary'!$C35,Emissions!AF$70:AF$85)</f>
        <v>0.87477237457684942</v>
      </c>
      <c r="AE35" s="22">
        <f>SUMIF(Emissions!$C$70:$C$85,'Emissions summary'!$C35,Emissions!AG$70:AG$85)</f>
        <v>0.83605660738634535</v>
      </c>
      <c r="AF35" s="22">
        <f>SUMIF(Emissions!$C$70:$C$85,'Emissions summary'!$C35,Emissions!AH$70:AH$85)</f>
        <v>0.85660586419584139</v>
      </c>
      <c r="AG35" s="22">
        <f>SUMIF(Emissions!$C$70:$C$85,'Emissions summary'!$C35,Emissions!AI$70:AI$85)</f>
        <v>0.8742110890053375</v>
      </c>
      <c r="AH35" s="22">
        <f>SUMIF(Emissions!$C$70:$C$85,'Emissions summary'!$C35,Emissions!AJ$70:AJ$85)</f>
        <v>0.87501698581483356</v>
      </c>
      <c r="AI35" s="22">
        <f>SUMIF(Emissions!$C$70:$C$85,'Emissions summary'!$C35,Emissions!AK$70:AK$85)</f>
        <v>0.87596495085984005</v>
      </c>
      <c r="AJ35" s="22">
        <f>SUMIF(Emissions!$C$70:$C$85,'Emissions summary'!$C35,Emissions!AL$70:AL$85)</f>
        <v>0.87691291590484688</v>
      </c>
      <c r="AK35" s="22">
        <f>SUMIF(Emissions!$C$70:$C$85,'Emissions summary'!$C35,Emissions!AM$70:AM$85)</f>
        <v>0.87786088094985326</v>
      </c>
      <c r="AL35" s="22">
        <f>SUMIF(Emissions!$C$70:$C$85,'Emissions summary'!$C35,Emissions!AN$70:AN$85)</f>
        <v>0.87880884599485987</v>
      </c>
      <c r="AM35" s="22">
        <f>SUMIF(Emissions!$C$70:$C$85,'Emissions summary'!$C35,Emissions!AO$70:AO$85)</f>
        <v>0.87975681103986625</v>
      </c>
      <c r="AN35" s="22">
        <f>SUMIF(Emissions!$C$70:$C$85,'Emissions summary'!$C35,Emissions!AP$70:AP$85)</f>
        <v>0.88070477608487308</v>
      </c>
      <c r="AO35" s="22">
        <f>SUMIF(Emissions!$C$70:$C$85,'Emissions summary'!$C35,Emissions!AQ$70:AQ$85)</f>
        <v>0.88165274112987968</v>
      </c>
      <c r="AP35" s="22">
        <f>SUMIF(Emissions!$C$70:$C$85,'Emissions summary'!$C35,Emissions!AR$70:AR$85)</f>
        <v>0.88260070617488606</v>
      </c>
      <c r="AQ35" s="22">
        <f>SUMIF(Emissions!$C$70:$C$85,'Emissions summary'!$C35,Emissions!AS$70:AS$85)</f>
        <v>0.88354867121989267</v>
      </c>
      <c r="AR35" s="22">
        <f>SUMIF(Emissions!$C$70:$C$85,'Emissions summary'!$C35,Emissions!AT$70:AT$85)</f>
        <v>0.88449663626489916</v>
      </c>
      <c r="AS35" s="22">
        <f>SUMIF(Emissions!$C$70:$C$85,'Emissions summary'!$C35,Emissions!AU$70:AU$85)</f>
        <v>0.88544460130990599</v>
      </c>
      <c r="AT35" s="22">
        <f>SUMIF(Emissions!$C$70:$C$85,'Emissions summary'!$C35,Emissions!AV$70:AV$85)</f>
        <v>0.88639256635491248</v>
      </c>
      <c r="AU35" s="22">
        <f>SUMIF(Emissions!$C$70:$C$85,'Emissions summary'!$C35,Emissions!AW$70:AW$85)</f>
        <v>0.88633498438253133</v>
      </c>
      <c r="AV35" s="22">
        <f>SUMIF(Emissions!$C$70:$C$85,'Emissions summary'!$C35,Emissions!AX$70:AX$85)</f>
        <v>0.88627740241015029</v>
      </c>
      <c r="AW35" s="22">
        <f>SUMIF(Emissions!$C$70:$C$85,'Emissions summary'!$C35,Emissions!AY$70:AY$85)</f>
        <v>0.88621982043776903</v>
      </c>
      <c r="AX35" s="22">
        <f>SUMIF(Emissions!$C$70:$C$85,'Emissions summary'!$C35,Emissions!AZ$70:AZ$85)</f>
        <v>0.886162238465388</v>
      </c>
      <c r="AY35" s="22">
        <f>SUMIF(Emissions!$C$70:$C$85,'Emissions summary'!$C35,Emissions!BA$70:BA$85)</f>
        <v>0.88610465649300685</v>
      </c>
      <c r="AZ35" s="22">
        <f>SUMIF(Emissions!$C$70:$C$85,'Emissions summary'!$C35,Emissions!BB$70:BB$85)</f>
        <v>0.8860470745206257</v>
      </c>
      <c r="BA35" s="22">
        <f>SUMIF(Emissions!$C$70:$C$85,'Emissions summary'!$C35,Emissions!BC$70:BC$85)</f>
        <v>0.88598949254824455</v>
      </c>
      <c r="BB35" s="22">
        <f>SUMIF(Emissions!$C$70:$C$85,'Emissions summary'!$C35,Emissions!BD$70:BD$85)</f>
        <v>0.8859319105758634</v>
      </c>
      <c r="BC35" s="22">
        <f>SUMIF(Emissions!$C$70:$C$85,'Emissions summary'!$C35,Emissions!BE$70:BE$85)</f>
        <v>0.88564620988842702</v>
      </c>
      <c r="BD35" s="22">
        <f>SUMIF(Emissions!$C$70:$C$85,'Emissions summary'!$C35,Emissions!BF$70:BF$85)</f>
        <v>0.88536050920099063</v>
      </c>
      <c r="BE35" s="22">
        <f>SUMIF(Emissions!$C$70:$C$85,'Emissions summary'!$C35,Emissions!BG$70:BG$85)</f>
        <v>0.88507480851355425</v>
      </c>
      <c r="BF35" s="22">
        <f>SUMIF(Emissions!$C$70:$C$85,'Emissions summary'!$C35,Emissions!BH$70:BH$85)</f>
        <v>0.88478910782611786</v>
      </c>
      <c r="BG35" s="22">
        <f>SUMIF(Emissions!$C$70:$C$85,'Emissions summary'!$C35,Emissions!BI$70:BI$85)</f>
        <v>0.88450340713868159</v>
      </c>
      <c r="BH35" s="22">
        <f>SUMIF(Emissions!$C$70:$C$85,'Emissions summary'!$C35,Emissions!BJ$70:BJ$85)</f>
        <v>0.88421770645124509</v>
      </c>
      <c r="BI35" s="22">
        <f>SUMIF(Emissions!$C$70:$C$85,'Emissions summary'!$C35,Emissions!BK$70:BK$85)</f>
        <v>0.88393200576380893</v>
      </c>
      <c r="BJ35" s="22">
        <f>SUMIF(Emissions!$C$70:$C$85,'Emissions summary'!$C35,Emissions!BL$70:BL$85)</f>
        <v>0.88364630507637254</v>
      </c>
      <c r="BK35" s="22">
        <f>SUMIF(Emissions!$C$70:$C$85,'Emissions summary'!$C35,Emissions!BM$70:BM$85)</f>
        <v>0.88336060438893615</v>
      </c>
      <c r="BL35" s="22">
        <f>SUMIF(Emissions!$C$70:$C$85,'Emissions summary'!$C35,Emissions!BN$70:BN$85)</f>
        <v>0.88307490370149955</v>
      </c>
      <c r="BM35" s="22">
        <f>SUMIF(Emissions!$C$70:$C$85,'Emissions summary'!$C35,Emissions!BO$70:BO$85)</f>
        <v>0.88278920301406316</v>
      </c>
      <c r="BN35" s="22">
        <f>SUMIF(Emissions!$C$70:$C$85,'Emissions summary'!$C35,Emissions!BP$70:BP$85)</f>
        <v>0.882503502326627</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0.23154490751209911</v>
      </c>
      <c r="AJ36" s="22">
        <f>SUMIF(Emissions!$C$70:$C$85,'Emissions summary'!$C36,Emissions!AL$70:AL$85)</f>
        <v>0.23165838222806134</v>
      </c>
      <c r="AK36" s="22">
        <f>SUMIF(Emissions!$C$70:$C$85,'Emissions summary'!$C36,Emissions!AM$70:AM$85)</f>
        <v>0.23177185694402369</v>
      </c>
      <c r="AL36" s="22">
        <f>SUMIF(Emissions!$C$70:$C$85,'Emissions summary'!$C36,Emissions!AN$70:AN$85)</f>
        <v>0.23188533165998598</v>
      </c>
      <c r="AM36" s="22">
        <f>SUMIF(Emissions!$C$70:$C$85,'Emissions summary'!$C36,Emissions!AO$70:AO$85)</f>
        <v>0.2319988063759483</v>
      </c>
      <c r="AN36" s="22">
        <f>SUMIF(Emissions!$C$70:$C$85,'Emissions summary'!$C36,Emissions!AP$70:AP$85)</f>
        <v>0.23211228109191051</v>
      </c>
      <c r="AO36" s="22">
        <f>SUMIF(Emissions!$C$70:$C$85,'Emissions summary'!$C36,Emissions!AQ$70:AQ$85)</f>
        <v>0.23222575580787286</v>
      </c>
      <c r="AP36" s="22">
        <f>SUMIF(Emissions!$C$70:$C$85,'Emissions summary'!$C36,Emissions!AR$70:AR$85)</f>
        <v>0.23233923052383518</v>
      </c>
      <c r="AQ36" s="22">
        <f>SUMIF(Emissions!$C$70:$C$85,'Emissions summary'!$C36,Emissions!AS$70:AS$85)</f>
        <v>0.23245270523979747</v>
      </c>
      <c r="AR36" s="22">
        <f>SUMIF(Emissions!$C$70:$C$85,'Emissions summary'!$C36,Emissions!AT$70:AT$85)</f>
        <v>0.23256617995575976</v>
      </c>
      <c r="AS36" s="22">
        <f>SUMIF(Emissions!$C$70:$C$85,'Emissions summary'!$C36,Emissions!AU$70:AU$85)</f>
        <v>0.23267965467172208</v>
      </c>
      <c r="AT36" s="22">
        <f>SUMIF(Emissions!$C$70:$C$85,'Emissions summary'!$C36,Emissions!AV$70:AV$85)</f>
        <v>0.23279312938768437</v>
      </c>
      <c r="AU36" s="22">
        <f>SUMIF(Emissions!$C$70:$C$85,'Emissions summary'!$C36,Emissions!AW$70:AW$85)</f>
        <v>0.23290660410364664</v>
      </c>
      <c r="AV36" s="22">
        <f>SUMIF(Emissions!$C$70:$C$85,'Emissions summary'!$C36,Emissions!AX$70:AX$85)</f>
        <v>0.23302007881960901</v>
      </c>
      <c r="AW36" s="22">
        <f>SUMIF(Emissions!$C$70:$C$85,'Emissions summary'!$C36,Emissions!AY$70:AY$85)</f>
        <v>0.23313355353557128</v>
      </c>
      <c r="AX36" s="22">
        <f>SUMIF(Emissions!$C$70:$C$85,'Emissions summary'!$C36,Emissions!AZ$70:AZ$85)</f>
        <v>0.23324702825153357</v>
      </c>
      <c r="AY36" s="22">
        <f>SUMIF(Emissions!$C$70:$C$85,'Emissions summary'!$C36,Emissions!BA$70:BA$85)</f>
        <v>0.23336050296749583</v>
      </c>
      <c r="AZ36" s="22">
        <f>SUMIF(Emissions!$C$70:$C$85,'Emissions summary'!$C36,Emissions!BB$70:BB$85)</f>
        <v>0.23347397768345812</v>
      </c>
      <c r="BA36" s="22">
        <f>SUMIF(Emissions!$C$70:$C$85,'Emissions summary'!$C36,Emissions!BC$70:BC$85)</f>
        <v>0.23358745239942044</v>
      </c>
      <c r="BB36" s="22">
        <f>SUMIF(Emissions!$C$70:$C$85,'Emissions summary'!$C36,Emissions!BD$70:BD$85)</f>
        <v>0.23370092711538273</v>
      </c>
      <c r="BC36" s="22">
        <f>SUMIF(Emissions!$C$70:$C$85,'Emissions summary'!$C36,Emissions!BE$70:BE$85)</f>
        <v>0.23381440183134505</v>
      </c>
      <c r="BD36" s="22">
        <f>SUMIF(Emissions!$C$70:$C$85,'Emissions summary'!$C36,Emissions!BF$70:BF$85)</f>
        <v>0.23392787654730735</v>
      </c>
      <c r="BE36" s="22">
        <f>SUMIF(Emissions!$C$70:$C$85,'Emissions summary'!$C36,Emissions!BG$70:BG$85)</f>
        <v>0.23404135126326958</v>
      </c>
      <c r="BF36" s="22">
        <f>SUMIF(Emissions!$C$70:$C$85,'Emissions summary'!$C36,Emissions!BH$70:BH$85)</f>
        <v>0.23415482597923196</v>
      </c>
      <c r="BG36" s="22">
        <f>SUMIF(Emissions!$C$70:$C$85,'Emissions summary'!$C36,Emissions!BI$70:BI$85)</f>
        <v>0.23426830069519422</v>
      </c>
      <c r="BH36" s="22">
        <f>SUMIF(Emissions!$C$70:$C$85,'Emissions summary'!$C36,Emissions!BJ$70:BJ$85)</f>
        <v>0.23438177541115651</v>
      </c>
      <c r="BI36" s="22">
        <f>SUMIF(Emissions!$C$70:$C$85,'Emissions summary'!$C36,Emissions!BK$70:BK$85)</f>
        <v>0.23449525012711883</v>
      </c>
      <c r="BJ36" s="22">
        <f>SUMIF(Emissions!$C$70:$C$85,'Emissions summary'!$C36,Emissions!BL$70:BL$85)</f>
        <v>0.2346087248430811</v>
      </c>
      <c r="BK36" s="22">
        <f>SUMIF(Emissions!$C$70:$C$85,'Emissions summary'!$C36,Emissions!BM$70:BM$85)</f>
        <v>0.23472219955904342</v>
      </c>
      <c r="BL36" s="22">
        <f>SUMIF(Emissions!$C$70:$C$85,'Emissions summary'!$C36,Emissions!BN$70:BN$85)</f>
        <v>0.23483567427500568</v>
      </c>
      <c r="BM36" s="22">
        <f>SUMIF(Emissions!$C$70:$C$85,'Emissions summary'!$C36,Emissions!BO$70:BO$85)</f>
        <v>0.234949148990968</v>
      </c>
      <c r="BN36" s="22">
        <f>SUMIF(Emissions!$C$70:$C$85,'Emissions summary'!$C36,Emissions!BP$70:BP$85)</f>
        <v>0.23506262370693032</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1.9533021776707631</v>
      </c>
      <c r="AC37" s="22">
        <f>SUMIF(Emissions!$C$70:$C$85,'Emissions summary'!$C37,Emissions!AE$70:AE$85)</f>
        <v>1.9468973631254058</v>
      </c>
      <c r="AD37" s="22">
        <f>SUMIF(Emissions!$C$70:$C$85,'Emissions summary'!$C37,Emissions!AF$70:AF$85)</f>
        <v>1.9404925485800488</v>
      </c>
      <c r="AE37" s="22">
        <f>SUMIF(Emissions!$C$70:$C$85,'Emissions summary'!$C37,Emissions!AG$70:AG$85)</f>
        <v>1.9395837483821159</v>
      </c>
      <c r="AF37" s="22">
        <f>SUMIF(Emissions!$C$70:$C$85,'Emissions summary'!$C37,Emissions!AH$70:AH$85)</f>
        <v>1.9386749481841827</v>
      </c>
      <c r="AG37" s="22">
        <f>SUMIF(Emissions!$C$70:$C$85,'Emissions summary'!$C37,Emissions!AI$70:AI$85)</f>
        <v>1.9377661479862494</v>
      </c>
      <c r="AH37" s="22">
        <f>SUMIF(Emissions!$C$70:$C$85,'Emissions summary'!$C37,Emissions!AJ$70:AJ$85)</f>
        <v>1.936857347788316</v>
      </c>
      <c r="AI37" s="22">
        <f>SUMIF(Emissions!$C$70:$C$85,'Emissions summary'!$C37,Emissions!AK$70:AK$85)</f>
        <v>1.9353569585601063</v>
      </c>
      <c r="AJ37" s="22">
        <f>SUMIF(Emissions!$C$70:$C$85,'Emissions summary'!$C37,Emissions!AL$70:AL$85)</f>
        <v>1.9338565693318968</v>
      </c>
      <c r="AK37" s="22">
        <f>SUMIF(Emissions!$C$70:$C$85,'Emissions summary'!$C37,Emissions!AM$70:AM$85)</f>
        <v>1.932356180103687</v>
      </c>
      <c r="AL37" s="22">
        <f>SUMIF(Emissions!$C$70:$C$85,'Emissions summary'!$C37,Emissions!AN$70:AN$85)</f>
        <v>1.9308557908754775</v>
      </c>
      <c r="AM37" s="22">
        <f>SUMIF(Emissions!$C$70:$C$85,'Emissions summary'!$C37,Emissions!AO$70:AO$85)</f>
        <v>1.9293554016472678</v>
      </c>
      <c r="AN37" s="22">
        <f>SUMIF(Emissions!$C$70:$C$85,'Emissions summary'!$C37,Emissions!AP$70:AP$85)</f>
        <v>1.9278550124190583</v>
      </c>
      <c r="AO37" s="22">
        <f>SUMIF(Emissions!$C$70:$C$85,'Emissions summary'!$C37,Emissions!AQ$70:AQ$85)</f>
        <v>1.9263546231908486</v>
      </c>
      <c r="AP37" s="22">
        <f>SUMIF(Emissions!$C$70:$C$85,'Emissions summary'!$C37,Emissions!AR$70:AR$85)</f>
        <v>1.9248542339626389</v>
      </c>
      <c r="AQ37" s="22">
        <f>SUMIF(Emissions!$C$70:$C$85,'Emissions summary'!$C37,Emissions!AS$70:AS$85)</f>
        <v>1.9233538447344294</v>
      </c>
      <c r="AR37" s="22">
        <f>SUMIF(Emissions!$C$70:$C$85,'Emissions summary'!$C37,Emissions!AT$70:AT$85)</f>
        <v>1.9218534555062199</v>
      </c>
      <c r="AS37" s="22">
        <f>SUMIF(Emissions!$C$70:$C$85,'Emissions summary'!$C37,Emissions!AU$70:AU$85)</f>
        <v>1.9203530662780099</v>
      </c>
      <c r="AT37" s="22">
        <f>SUMIF(Emissions!$C$70:$C$85,'Emissions summary'!$C37,Emissions!AV$70:AV$85)</f>
        <v>1.9188526770498007</v>
      </c>
      <c r="AU37" s="22">
        <f>SUMIF(Emissions!$C$70:$C$85,'Emissions summary'!$C37,Emissions!AW$70:AW$85)</f>
        <v>1.9177816469965543</v>
      </c>
      <c r="AV37" s="22">
        <f>SUMIF(Emissions!$C$70:$C$85,'Emissions summary'!$C37,Emissions!AX$70:AX$85)</f>
        <v>1.9167106169433081</v>
      </c>
      <c r="AW37" s="22">
        <f>SUMIF(Emissions!$C$70:$C$85,'Emissions summary'!$C37,Emissions!AY$70:AY$85)</f>
        <v>1.9156395868900618</v>
      </c>
      <c r="AX37" s="22">
        <f>SUMIF(Emissions!$C$70:$C$85,'Emissions summary'!$C37,Emissions!AZ$70:AZ$85)</f>
        <v>1.9145685568368149</v>
      </c>
      <c r="AY37" s="22">
        <f>SUMIF(Emissions!$C$70:$C$85,'Emissions summary'!$C37,Emissions!BA$70:BA$85)</f>
        <v>1.9134975267835692</v>
      </c>
      <c r="AZ37" s="22">
        <f>SUMIF(Emissions!$C$70:$C$85,'Emissions summary'!$C37,Emissions!BB$70:BB$85)</f>
        <v>1.9124264967303226</v>
      </c>
      <c r="BA37" s="22">
        <f>SUMIF(Emissions!$C$70:$C$85,'Emissions summary'!$C37,Emissions!BC$70:BC$85)</f>
        <v>1.9113554666770767</v>
      </c>
      <c r="BB37" s="22">
        <f>SUMIF(Emissions!$C$70:$C$85,'Emissions summary'!$C37,Emissions!BD$70:BD$85)</f>
        <v>1.9102844366238303</v>
      </c>
      <c r="BC37" s="22">
        <f>SUMIF(Emissions!$C$70:$C$85,'Emissions summary'!$C37,Emissions!BE$70:BE$85)</f>
        <v>1.9092134065705841</v>
      </c>
      <c r="BD37" s="22">
        <f>SUMIF(Emissions!$C$70:$C$85,'Emissions summary'!$C37,Emissions!BF$70:BF$85)</f>
        <v>1.9081423765173382</v>
      </c>
      <c r="BE37" s="22">
        <f>SUMIF(Emissions!$C$70:$C$85,'Emissions summary'!$C37,Emissions!BG$70:BG$85)</f>
        <v>1.907071346464092</v>
      </c>
      <c r="BF37" s="22">
        <f>SUMIF(Emissions!$C$70:$C$85,'Emissions summary'!$C37,Emissions!BH$70:BH$85)</f>
        <v>1.9060003164108457</v>
      </c>
      <c r="BG37" s="22">
        <f>SUMIF(Emissions!$C$70:$C$85,'Emissions summary'!$C37,Emissions!BI$70:BI$85)</f>
        <v>1.9049292863575995</v>
      </c>
      <c r="BH37" s="22">
        <f>SUMIF(Emissions!$C$70:$C$85,'Emissions summary'!$C37,Emissions!BJ$70:BJ$85)</f>
        <v>1.9038582563043533</v>
      </c>
      <c r="BI37" s="22">
        <f>SUMIF(Emissions!$C$70:$C$85,'Emissions summary'!$C37,Emissions!BK$70:BK$85)</f>
        <v>1.9027872262511072</v>
      </c>
      <c r="BJ37" s="22">
        <f>SUMIF(Emissions!$C$70:$C$85,'Emissions summary'!$C37,Emissions!BL$70:BL$85)</f>
        <v>1.9017161961978608</v>
      </c>
      <c r="BK37" s="22">
        <f>SUMIF(Emissions!$C$70:$C$85,'Emissions summary'!$C37,Emissions!BM$70:BM$85)</f>
        <v>1.9006451661446149</v>
      </c>
      <c r="BL37" s="22">
        <f>SUMIF(Emissions!$C$70:$C$85,'Emissions summary'!$C37,Emissions!BN$70:BN$85)</f>
        <v>1.8995741360913687</v>
      </c>
      <c r="BM37" s="22">
        <f>SUMIF(Emissions!$C$70:$C$85,'Emissions summary'!$C37,Emissions!BO$70:BO$85)</f>
        <v>1.8985031060381226</v>
      </c>
      <c r="BN37" s="22">
        <f>SUMIF(Emissions!$C$70:$C$85,'Emissions summary'!$C37,Emissions!BP$70:BP$85)</f>
        <v>1.8974320759848764</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3.9812821048201767E-2</v>
      </c>
      <c r="AJ39" s="22">
        <f>SUMIF(Emissions!$C$70:$C$85,'Emissions summary'!$C39,Emissions!AL$70:AL$85)</f>
        <v>3.9892590574984101E-2</v>
      </c>
      <c r="AK39" s="22">
        <f>SUMIF(Emissions!$C$70:$C$85,'Emissions summary'!$C39,Emissions!AM$70:AM$85)</f>
        <v>3.9972360101766448E-2</v>
      </c>
      <c r="AL39" s="22">
        <f>SUMIF(Emissions!$C$70:$C$85,'Emissions summary'!$C39,Emissions!AN$70:AN$85)</f>
        <v>4.0052129628548781E-2</v>
      </c>
      <c r="AM39" s="22">
        <f>SUMIF(Emissions!$C$70:$C$85,'Emissions summary'!$C39,Emissions!AO$70:AO$85)</f>
        <v>4.0131899155331122E-2</v>
      </c>
      <c r="AN39" s="22">
        <f>SUMIF(Emissions!$C$70:$C$85,'Emissions summary'!$C39,Emissions!AP$70:AP$85)</f>
        <v>4.0211668682113448E-2</v>
      </c>
      <c r="AO39" s="22">
        <f>SUMIF(Emissions!$C$70:$C$85,'Emissions summary'!$C39,Emissions!AQ$70:AQ$85)</f>
        <v>4.0291438208895788E-2</v>
      </c>
      <c r="AP39" s="22">
        <f>SUMIF(Emissions!$C$70:$C$85,'Emissions summary'!$C39,Emissions!AR$70:AR$85)</f>
        <v>4.0371207735678129E-2</v>
      </c>
      <c r="AQ39" s="22">
        <f>SUMIF(Emissions!$C$70:$C$85,'Emissions summary'!$C39,Emissions!AS$70:AS$85)</f>
        <v>4.0450977262460462E-2</v>
      </c>
      <c r="AR39" s="22">
        <f>SUMIF(Emissions!$C$70:$C$85,'Emissions summary'!$C39,Emissions!AT$70:AT$85)</f>
        <v>4.0530746789242802E-2</v>
      </c>
      <c r="AS39" s="22">
        <f>SUMIF(Emissions!$C$70:$C$85,'Emissions summary'!$C39,Emissions!AU$70:AU$85)</f>
        <v>4.0610516316025136E-2</v>
      </c>
      <c r="AT39" s="22">
        <f>SUMIF(Emissions!$C$70:$C$85,'Emissions summary'!$C39,Emissions!AV$70:AV$85)</f>
        <v>4.0690285842807469E-2</v>
      </c>
      <c r="AU39" s="22">
        <f>SUMIF(Emissions!$C$70:$C$85,'Emissions summary'!$C39,Emissions!AW$70:AW$85)</f>
        <v>4.0770055369589803E-2</v>
      </c>
      <c r="AV39" s="22">
        <f>SUMIF(Emissions!$C$70:$C$85,'Emissions summary'!$C39,Emissions!AX$70:AX$85)</f>
        <v>4.084982489637215E-2</v>
      </c>
      <c r="AW39" s="22">
        <f>SUMIF(Emissions!$C$70:$C$85,'Emissions summary'!$C39,Emissions!AY$70:AY$85)</f>
        <v>4.0929594423154476E-2</v>
      </c>
      <c r="AX39" s="22">
        <f>SUMIF(Emissions!$C$70:$C$85,'Emissions summary'!$C39,Emissions!AZ$70:AZ$85)</f>
        <v>4.100936394993681E-2</v>
      </c>
      <c r="AY39" s="22">
        <f>SUMIF(Emissions!$C$70:$C$85,'Emissions summary'!$C39,Emissions!BA$70:BA$85)</f>
        <v>4.1089133476719157E-2</v>
      </c>
      <c r="AZ39" s="22">
        <f>SUMIF(Emissions!$C$70:$C$85,'Emissions summary'!$C39,Emissions!BB$70:BB$85)</f>
        <v>4.1168903003501491E-2</v>
      </c>
      <c r="BA39" s="22">
        <f>SUMIF(Emissions!$C$70:$C$85,'Emissions summary'!$C39,Emissions!BC$70:BC$85)</f>
        <v>4.1248672530283824E-2</v>
      </c>
      <c r="BB39" s="22">
        <f>SUMIF(Emissions!$C$70:$C$85,'Emissions summary'!$C39,Emissions!BD$70:BD$85)</f>
        <v>4.1328442057066164E-2</v>
      </c>
      <c r="BC39" s="22">
        <f>SUMIF(Emissions!$C$70:$C$85,'Emissions summary'!$C39,Emissions!BE$70:BE$85)</f>
        <v>4.1408211583848505E-2</v>
      </c>
      <c r="BD39" s="22">
        <f>SUMIF(Emissions!$C$70:$C$85,'Emissions summary'!$C39,Emissions!BF$70:BF$85)</f>
        <v>4.1487981110630831E-2</v>
      </c>
      <c r="BE39" s="22">
        <f>SUMIF(Emissions!$C$70:$C$85,'Emissions summary'!$C39,Emissions!BG$70:BG$85)</f>
        <v>4.1567750637413178E-2</v>
      </c>
      <c r="BF39" s="22">
        <f>SUMIF(Emissions!$C$70:$C$85,'Emissions summary'!$C39,Emissions!BH$70:BH$85)</f>
        <v>4.1647520164195512E-2</v>
      </c>
      <c r="BG39" s="22">
        <f>SUMIF(Emissions!$C$70:$C$85,'Emissions summary'!$C39,Emissions!BI$70:BI$85)</f>
        <v>4.1727289690977845E-2</v>
      </c>
      <c r="BH39" s="22">
        <f>SUMIF(Emissions!$C$70:$C$85,'Emissions summary'!$C39,Emissions!BJ$70:BJ$85)</f>
        <v>4.1807059217760185E-2</v>
      </c>
      <c r="BI39" s="22">
        <f>SUMIF(Emissions!$C$70:$C$85,'Emissions summary'!$C39,Emissions!BK$70:BK$85)</f>
        <v>4.1886828744542519E-2</v>
      </c>
      <c r="BJ39" s="22">
        <f>SUMIF(Emissions!$C$70:$C$85,'Emissions summary'!$C39,Emissions!BL$70:BL$85)</f>
        <v>4.1966598271324866E-2</v>
      </c>
      <c r="BK39" s="22">
        <f>SUMIF(Emissions!$C$70:$C$85,'Emissions summary'!$C39,Emissions!BM$70:BM$85)</f>
        <v>4.2046367798107193E-2</v>
      </c>
      <c r="BL39" s="22">
        <f>SUMIF(Emissions!$C$70:$C$85,'Emissions summary'!$C39,Emissions!BN$70:BN$85)</f>
        <v>4.2126137324889533E-2</v>
      </c>
      <c r="BM39" s="22">
        <f>SUMIF(Emissions!$C$70:$C$85,'Emissions summary'!$C39,Emissions!BO$70:BO$85)</f>
        <v>4.2205906851671873E-2</v>
      </c>
      <c r="BN39" s="22">
        <f>SUMIF(Emissions!$C$70:$C$85,'Emissions summary'!$C39,Emissions!BP$70:BP$85)</f>
        <v>4.2285676378454207E-2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1796.7282227433116</v>
      </c>
      <c r="AC41" s="49">
        <f>Emissions!AE86</f>
        <v>1804.6805285663722</v>
      </c>
      <c r="AD41" s="49">
        <f>Emissions!AF86</f>
        <v>1810.4823286753442</v>
      </c>
      <c r="AE41" s="49">
        <f>Emissions!AG86</f>
        <v>1814.9143181484453</v>
      </c>
      <c r="AF41" s="49">
        <f>Emissions!AH86</f>
        <v>1817.9370782173082</v>
      </c>
      <c r="AG41" s="49">
        <f>Emissions!AI86</f>
        <v>1819.8380711815039</v>
      </c>
      <c r="AH41" s="49">
        <f>Emissions!AJ86</f>
        <v>1822.6691860661754</v>
      </c>
      <c r="AI41" s="49">
        <f>Emissions!AK86</f>
        <v>1825.0975901295374</v>
      </c>
      <c r="AJ41" s="49">
        <f>Emissions!AL86</f>
        <v>1827.1527450413378</v>
      </c>
      <c r="AK41" s="49">
        <f>Emissions!AM86</f>
        <v>1809.0502954429558</v>
      </c>
      <c r="AL41" s="49">
        <f>Emissions!AN86</f>
        <v>1814.2814706196953</v>
      </c>
      <c r="AM41" s="49">
        <f>Emissions!AO86</f>
        <v>1819.2221539791888</v>
      </c>
      <c r="AN41" s="49">
        <f>Emissions!AP86</f>
        <v>1824.1332627723557</v>
      </c>
      <c r="AO41" s="49">
        <f>Emissions!AQ86</f>
        <v>1828.7994107770244</v>
      </c>
      <c r="AP41" s="49">
        <f>Emissions!AR86</f>
        <v>1833.5939082194125</v>
      </c>
      <c r="AQ41" s="49">
        <f>Emissions!AS86</f>
        <v>1839.2007685548485</v>
      </c>
      <c r="AR41" s="49">
        <f>Emissions!AT86</f>
        <v>1844.6577877430766</v>
      </c>
      <c r="AS41" s="49">
        <f>Emissions!AU86</f>
        <v>1850.2793241653137</v>
      </c>
      <c r="AT41" s="49">
        <f>Emissions!AV86</f>
        <v>1855.9854810600493</v>
      </c>
      <c r="AU41" s="49">
        <f>Emissions!AW86</f>
        <v>1861.786573283136</v>
      </c>
      <c r="AV41" s="49">
        <f>Emissions!AX86</f>
        <v>1868.6196575094596</v>
      </c>
      <c r="AW41" s="49">
        <f>Emissions!AY86</f>
        <v>1874.998685393879</v>
      </c>
      <c r="AX41" s="49">
        <f>Emissions!AZ86</f>
        <v>1881.9388814970896</v>
      </c>
      <c r="AY41" s="49">
        <f>Emissions!BA86</f>
        <v>1889.1980781232448</v>
      </c>
      <c r="AZ41" s="49">
        <f>Emissions!BB86</f>
        <v>1896.7800767453462</v>
      </c>
      <c r="BA41" s="49">
        <f>Emissions!BC86</f>
        <v>1904.4049199737531</v>
      </c>
      <c r="BB41" s="49">
        <f>Emissions!BD86</f>
        <v>1912.1663624717548</v>
      </c>
      <c r="BC41" s="49">
        <f>Emissions!BE86</f>
        <v>1919.8589249342422</v>
      </c>
      <c r="BD41" s="49">
        <f>Emissions!BF86</f>
        <v>1927.6768792272226</v>
      </c>
      <c r="BE41" s="49">
        <f>Emissions!BG86</f>
        <v>1935.770781909353</v>
      </c>
      <c r="BF41" s="49">
        <f>Emissions!BH86</f>
        <v>1943.9876438165074</v>
      </c>
      <c r="BG41" s="49">
        <f>Emissions!BI86</f>
        <v>1952.3371115313735</v>
      </c>
      <c r="BH41" s="49">
        <f>Emissions!BJ86</f>
        <v>1960.7836561898755</v>
      </c>
      <c r="BI41" s="49">
        <f>Emissions!BK86</f>
        <v>1969.3579322814026</v>
      </c>
      <c r="BJ41" s="49">
        <f>Emissions!BL86</f>
        <v>1978.2206871718461</v>
      </c>
      <c r="BK41" s="49">
        <f>Emissions!BM86</f>
        <v>1987.2669364953838</v>
      </c>
      <c r="BL41" s="49">
        <f>Emissions!BN86</f>
        <v>1996.4794779602205</v>
      </c>
      <c r="BM41" s="49">
        <f>Emissions!BO86</f>
        <v>2005.5366219226246</v>
      </c>
      <c r="BN41" s="49">
        <f>Emissions!BP86</f>
        <v>2014.7735985970744</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469.97396782296096</v>
      </c>
      <c r="AD42" s="49">
        <f>Emissions!AF87</f>
        <v>469.88529431882711</v>
      </c>
      <c r="AE42" s="49">
        <f>Emissions!AG87</f>
        <v>469.81755671506932</v>
      </c>
      <c r="AF42" s="49">
        <f>Emissions!AH87</f>
        <v>469.77135747993066</v>
      </c>
      <c r="AG42" s="49">
        <f>Emissions!AI87</f>
        <v>469.74230309951372</v>
      </c>
      <c r="AH42" s="49">
        <f>Emissions!AJ87</f>
        <v>469.69903292944343</v>
      </c>
      <c r="AI42" s="49">
        <f>Emissions!AK87</f>
        <v>469.6619177076663</v>
      </c>
      <c r="AJ42" s="49">
        <f>Emissions!AL87</f>
        <v>469.63050714815989</v>
      </c>
      <c r="AK42" s="49">
        <f>Emissions!AM87</f>
        <v>469.90718121640492</v>
      </c>
      <c r="AL42" s="49">
        <f>Emissions!AN87</f>
        <v>469.82722902485284</v>
      </c>
      <c r="AM42" s="49">
        <f>Emissions!AO87</f>
        <v>469.75171664971538</v>
      </c>
      <c r="AN42" s="49">
        <f>Emissions!AP87</f>
        <v>469.67665628608808</v>
      </c>
      <c r="AO42" s="49">
        <f>Emissions!AQ87</f>
        <v>469.6053398521176</v>
      </c>
      <c r="AP42" s="49">
        <f>Emissions!AR87</f>
        <v>469.53206175208112</v>
      </c>
      <c r="AQ42" s="49">
        <f>Emissions!AS87</f>
        <v>469.44636766683288</v>
      </c>
      <c r="AR42" s="49">
        <f>Emissions!AT87</f>
        <v>469.3629637224609</v>
      </c>
      <c r="AS42" s="49">
        <f>Emissions!AU87</f>
        <v>469.27704533095948</v>
      </c>
      <c r="AT42" s="49">
        <f>Emissions!AV87</f>
        <v>469.18983361778606</v>
      </c>
      <c r="AU42" s="49">
        <f>Emissions!AW87</f>
        <v>469.1011709328327</v>
      </c>
      <c r="AV42" s="49">
        <f>Emissions!AX87</f>
        <v>468.99673549710423</v>
      </c>
      <c r="AW42" s="49">
        <f>Emissions!AY87</f>
        <v>468.89923976390867</v>
      </c>
      <c r="AX42" s="49">
        <f>Emissions!AZ87</f>
        <v>468.79316725256933</v>
      </c>
      <c r="AY42" s="49">
        <f>Emissions!BA87</f>
        <v>468.68221920369706</v>
      </c>
      <c r="AZ42" s="49">
        <f>Emissions!BB87</f>
        <v>468.56633751637054</v>
      </c>
      <c r="BA42" s="49">
        <f>Emissions!BC87</f>
        <v>468.44980100100719</v>
      </c>
      <c r="BB42" s="49">
        <f>Emissions!BD87</f>
        <v>468.33117673086622</v>
      </c>
      <c r="BC42" s="49">
        <f>Emissions!BE87</f>
        <v>468.21360520883775</v>
      </c>
      <c r="BD42" s="49">
        <f>Emissions!BF87</f>
        <v>468.09411722419583</v>
      </c>
      <c r="BE42" s="49">
        <f>Emissions!BG87</f>
        <v>467.97041170186452</v>
      </c>
      <c r="BF42" s="49">
        <f>Emissions!BH87</f>
        <v>467.8448268963549</v>
      </c>
      <c r="BG42" s="49">
        <f>Emissions!BI87</f>
        <v>467.71721537130691</v>
      </c>
      <c r="BH42" s="49">
        <f>Emissions!BJ87</f>
        <v>467.58812014247724</v>
      </c>
      <c r="BI42" s="49">
        <f>Emissions!BK87</f>
        <v>467.45707269303637</v>
      </c>
      <c r="BJ42" s="49">
        <f>Emissions!BL87</f>
        <v>467.32161619373375</v>
      </c>
      <c r="BK42" s="49">
        <f>Emissions!BM87</f>
        <v>467.18335520374455</v>
      </c>
      <c r="BL42" s="49">
        <f>Emissions!BN87</f>
        <v>467.0425526393127</v>
      </c>
      <c r="BM42" s="49">
        <f>Emissions!BO87</f>
        <v>466.90412513793274</v>
      </c>
      <c r="BN42" s="49">
        <f>Emissions!BP87</f>
        <v>466.76294911084779</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62.919046528355814</v>
      </c>
      <c r="G43" s="49">
        <f t="shared" ref="G43:BN43" si="24">SUM(G44:G48)</f>
        <v>62.2353095779456</v>
      </c>
      <c r="H43" s="49">
        <f t="shared" si="24"/>
        <v>61.437626081668334</v>
      </c>
      <c r="I43" s="49">
        <f t="shared" si="24"/>
        <v>61.399579137891365</v>
      </c>
      <c r="J43" s="49">
        <f t="shared" si="24"/>
        <v>60.120057743735003</v>
      </c>
      <c r="K43" s="49">
        <f t="shared" si="24"/>
        <v>58.210344359858588</v>
      </c>
      <c r="L43" s="49">
        <f t="shared" si="24"/>
        <v>60.865143286848628</v>
      </c>
      <c r="M43" s="49">
        <f t="shared" si="24"/>
        <v>61.932598352462911</v>
      </c>
      <c r="N43" s="49">
        <f t="shared" si="24"/>
        <v>61.643562112813207</v>
      </c>
      <c r="O43" s="49">
        <f t="shared" si="24"/>
        <v>61.525140918104746</v>
      </c>
      <c r="P43" s="49">
        <f t="shared" si="24"/>
        <v>62.3452100614778</v>
      </c>
      <c r="Q43" s="49">
        <f t="shared" si="24"/>
        <v>60.009398686387172</v>
      </c>
      <c r="R43" s="49">
        <f t="shared" si="24"/>
        <v>61.278064942144297</v>
      </c>
      <c r="S43" s="49">
        <f t="shared" si="24"/>
        <v>60.292170029579161</v>
      </c>
      <c r="T43" s="49">
        <f t="shared" si="24"/>
        <v>59.16232052049628</v>
      </c>
      <c r="U43" s="49">
        <f t="shared" si="24"/>
        <v>58.168531948492024</v>
      </c>
      <c r="V43" s="49">
        <f t="shared" si="24"/>
        <v>57.042548983943853</v>
      </c>
      <c r="W43" s="49">
        <f t="shared" si="24"/>
        <v>59.8884397568739</v>
      </c>
      <c r="X43" s="49">
        <f t="shared" si="24"/>
        <v>61.015108369738776</v>
      </c>
      <c r="Y43" s="49">
        <f t="shared" si="24"/>
        <v>60.323799979221782</v>
      </c>
      <c r="Z43" s="49">
        <f t="shared" si="24"/>
        <v>59.616107882728997</v>
      </c>
      <c r="AA43" s="49">
        <f t="shared" si="24"/>
        <v>59.217249522907913</v>
      </c>
      <c r="AB43" s="49">
        <f t="shared" si="24"/>
        <v>60.754091112979715</v>
      </c>
      <c r="AC43" s="49">
        <f t="shared" si="24"/>
        <v>60.940955728319423</v>
      </c>
      <c r="AD43" s="49">
        <f t="shared" si="24"/>
        <v>60.91971008005482</v>
      </c>
      <c r="AE43" s="49">
        <f t="shared" si="24"/>
        <v>60.687820052115967</v>
      </c>
      <c r="AF43" s="49">
        <f t="shared" si="24"/>
        <v>60.29685517594239</v>
      </c>
      <c r="AG43" s="49">
        <f t="shared" si="24"/>
        <v>60.088930707043005</v>
      </c>
      <c r="AH43" s="49">
        <f t="shared" si="24"/>
        <v>59.842764195473315</v>
      </c>
      <c r="AI43" s="49">
        <f t="shared" si="24"/>
        <v>59.55755043869874</v>
      </c>
      <c r="AJ43" s="49">
        <f t="shared" si="24"/>
        <v>56.175167011151309</v>
      </c>
      <c r="AK43" s="49">
        <f t="shared" si="24"/>
        <v>55.89456316247739</v>
      </c>
      <c r="AL43" s="49">
        <f t="shared" si="24"/>
        <v>55.676247021095151</v>
      </c>
      <c r="AM43" s="49">
        <f t="shared" si="24"/>
        <v>55.458366277568615</v>
      </c>
      <c r="AN43" s="49">
        <f t="shared" si="24"/>
        <v>55.210554112475975</v>
      </c>
      <c r="AO43" s="49">
        <f t="shared" si="24"/>
        <v>54.984270346349049</v>
      </c>
      <c r="AP43" s="49">
        <f t="shared" si="24"/>
        <v>54.854133323792027</v>
      </c>
      <c r="AQ43" s="49">
        <f t="shared" si="24"/>
        <v>54.706971504767303</v>
      </c>
      <c r="AR43" s="49">
        <f t="shared" si="24"/>
        <v>54.580418166971675</v>
      </c>
      <c r="AS43" s="49">
        <f t="shared" si="24"/>
        <v>54.464205180729756</v>
      </c>
      <c r="AT43" s="49">
        <f t="shared" si="24"/>
        <v>54.358223507045174</v>
      </c>
      <c r="AU43" s="49">
        <f t="shared" si="24"/>
        <v>54.368112511259326</v>
      </c>
      <c r="AV43" s="49">
        <f t="shared" si="24"/>
        <v>54.318089387315041</v>
      </c>
      <c r="AW43" s="49">
        <f t="shared" si="24"/>
        <v>54.331570631933467</v>
      </c>
      <c r="AX43" s="49">
        <f t="shared" si="24"/>
        <v>54.380556578522942</v>
      </c>
      <c r="AY43" s="49">
        <f t="shared" si="24"/>
        <v>54.46294263305942</v>
      </c>
      <c r="AZ43" s="49">
        <f t="shared" si="24"/>
        <v>54.530071940210576</v>
      </c>
      <c r="BA43" s="49">
        <f t="shared" si="24"/>
        <v>54.604870296463758</v>
      </c>
      <c r="BB43" s="49">
        <f t="shared" si="24"/>
        <v>54.662200893263211</v>
      </c>
      <c r="BC43" s="49">
        <f t="shared" si="24"/>
        <v>54.724424128259187</v>
      </c>
      <c r="BD43" s="49">
        <f t="shared" si="24"/>
        <v>54.81003791878662</v>
      </c>
      <c r="BE43" s="49">
        <f t="shared" si="24"/>
        <v>54.889102456749995</v>
      </c>
      <c r="BF43" s="49">
        <f t="shared" si="24"/>
        <v>54.972969781836333</v>
      </c>
      <c r="BG43" s="49">
        <f t="shared" si="24"/>
        <v>55.057012942513992</v>
      </c>
      <c r="BH43" s="49">
        <f t="shared" si="24"/>
        <v>55.144076857243626</v>
      </c>
      <c r="BI43" s="49">
        <f t="shared" si="24"/>
        <v>55.253053483060128</v>
      </c>
      <c r="BJ43" s="49">
        <f t="shared" si="24"/>
        <v>55.359888499047692</v>
      </c>
      <c r="BK43" s="49">
        <f t="shared" si="24"/>
        <v>55.473164521723582</v>
      </c>
      <c r="BL43" s="49">
        <f t="shared" si="24"/>
        <v>55.554325073993354</v>
      </c>
      <c r="BM43" s="49">
        <f t="shared" si="24"/>
        <v>55.640795013240961</v>
      </c>
      <c r="BN43" s="49">
        <f t="shared" si="24"/>
        <v>55.73483969528499</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6.6045655657044424</v>
      </c>
      <c r="AD44" s="22">
        <f>Emissions!AF88</f>
        <v>6.6031679630126723</v>
      </c>
      <c r="AE44" s="22">
        <f>Emissions!AG88</f>
        <v>6.6021003356726835</v>
      </c>
      <c r="AF44" s="22">
        <f>Emissions!AH88</f>
        <v>6.6013721793195748</v>
      </c>
      <c r="AG44" s="22">
        <f>Emissions!AI88</f>
        <v>6.6009142468100279</v>
      </c>
      <c r="AH44" s="22">
        <f>Emissions!AJ88</f>
        <v>6.6002322560986624</v>
      </c>
      <c r="AI44" s="22">
        <f>Emissions!AK88</f>
        <v>6.5996472748873298</v>
      </c>
      <c r="AJ44" s="22">
        <f>Emissions!AL88</f>
        <v>6.5991522061185357</v>
      </c>
      <c r="AK44" s="22">
        <f>Emissions!AM88</f>
        <v>6.6035129272414803</v>
      </c>
      <c r="AL44" s="22">
        <f>Emissions!AN88</f>
        <v>6.6022527830843574</v>
      </c>
      <c r="AM44" s="22">
        <f>Emissions!AO88</f>
        <v>6.6010626158547536</v>
      </c>
      <c r="AN44" s="22">
        <f>Emissions!AP88</f>
        <v>6.5998795728784403</v>
      </c>
      <c r="AO44" s="22">
        <f>Emissions!AQ88</f>
        <v>6.5987555388047001</v>
      </c>
      <c r="AP44" s="22">
        <f>Emissions!AR88</f>
        <v>6.5976005864786451</v>
      </c>
      <c r="AQ44" s="22">
        <f>Emissions!AS88</f>
        <v>6.5962499430662591</v>
      </c>
      <c r="AR44" s="22">
        <f>Emissions!AT88</f>
        <v>6.5949353950702481</v>
      </c>
      <c r="AS44" s="22">
        <f>Emissions!AU88</f>
        <v>6.5935812163174417</v>
      </c>
      <c r="AT44" s="22">
        <f>Emissions!AV88</f>
        <v>6.5922066532359951</v>
      </c>
      <c r="AU44" s="22">
        <f>Emissions!AW88</f>
        <v>6.5908092210677189</v>
      </c>
      <c r="AV44" s="22">
        <f>Emissions!AX88</f>
        <v>6.589163191089364</v>
      </c>
      <c r="AW44" s="22">
        <f>Emissions!AY88</f>
        <v>6.5876265392960107</v>
      </c>
      <c r="AX44" s="22">
        <f>Emissions!AZ88</f>
        <v>6.585954707007228</v>
      </c>
      <c r="AY44" s="22">
        <f>Emissions!BA88</f>
        <v>6.5842060302940988</v>
      </c>
      <c r="AZ44" s="22">
        <f>Emissions!BB88</f>
        <v>6.5823795934151637</v>
      </c>
      <c r="BA44" s="22">
        <f>Emissions!BC88</f>
        <v>6.5805428356468543</v>
      </c>
      <c r="BB44" s="22">
        <f>Emissions!BD88</f>
        <v>6.5786731723141862</v>
      </c>
      <c r="BC44" s="22">
        <f>Emissions!BE88</f>
        <v>6.5768201015771339</v>
      </c>
      <c r="BD44" s="22">
        <f>Emissions!BF88</f>
        <v>6.574936825049372</v>
      </c>
      <c r="BE44" s="22">
        <f>Emissions!BG88</f>
        <v>6.5729870749781893</v>
      </c>
      <c r="BF44" s="22">
        <f>Emissions!BH88</f>
        <v>6.5710077051095901</v>
      </c>
      <c r="BG44" s="22">
        <f>Emissions!BI88</f>
        <v>6.5689963916665306</v>
      </c>
      <c r="BH44" s="22">
        <f>Emissions!BJ88</f>
        <v>6.5669616932403274</v>
      </c>
      <c r="BI44" s="22">
        <f>Emissions!BK88</f>
        <v>6.5648962254337144</v>
      </c>
      <c r="BJ44" s="22">
        <f>Emissions!BL88</f>
        <v>6.5627612656180165</v>
      </c>
      <c r="BK44" s="22">
        <f>Emissions!BM88</f>
        <v>6.5605821036049328</v>
      </c>
      <c r="BL44" s="22">
        <f>Emissions!BN88</f>
        <v>6.558362883275473</v>
      </c>
      <c r="BM44" s="22">
        <f>Emissions!BO88</f>
        <v>6.5561810968395688</v>
      </c>
      <c r="BN44" s="22">
        <f>Emissions!BP88</f>
        <v>6.5539559902827174</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5.567374195598398</v>
      </c>
      <c r="G45" s="22">
        <f>Emissions!I89+SUM(Emissions!I91:I106)</f>
        <v>5.90124590114445</v>
      </c>
      <c r="H45" s="22">
        <f>Emissions!J89+SUM(Emissions!J91:J106)</f>
        <v>5.7253990570381594</v>
      </c>
      <c r="I45" s="22">
        <f>Emissions!K89+SUM(Emissions!K91:K106)</f>
        <v>5.7879508376432183</v>
      </c>
      <c r="J45" s="22">
        <f>Emissions!L89+SUM(Emissions!L91:L106)</f>
        <v>5.3296913289573062</v>
      </c>
      <c r="K45" s="22">
        <f>Emissions!M89+SUM(Emissions!M91:M106)</f>
        <v>5.4344028047315547</v>
      </c>
      <c r="L45" s="22">
        <f>Emissions!N89+SUM(Emissions!N91:N106)</f>
        <v>5.6081321961970669</v>
      </c>
      <c r="M45" s="22">
        <f>Emissions!O89+SUM(Emissions!O91:O106)</f>
        <v>5.6684442503186121</v>
      </c>
      <c r="N45" s="22">
        <f>Emissions!P89+SUM(Emissions!P91:P106)</f>
        <v>5.8423422742717959</v>
      </c>
      <c r="O45" s="22">
        <f>Emissions!Q89+SUM(Emissions!Q91:Q106)</f>
        <v>5.9533021230194958</v>
      </c>
      <c r="P45" s="22">
        <f>Emissions!R89+SUM(Emissions!R91:R106)</f>
        <v>6.3304834008707349</v>
      </c>
      <c r="Q45" s="22">
        <f>Emissions!S89+SUM(Emissions!S91:S106)</f>
        <v>6.2472336125169647</v>
      </c>
      <c r="R45" s="22">
        <f>Emissions!T89+SUM(Emissions!T91:T106)</f>
        <v>6.3507780244282905</v>
      </c>
      <c r="S45" s="22">
        <f>Emissions!U89+SUM(Emissions!U91:U106)</f>
        <v>6.199780036070301</v>
      </c>
      <c r="T45" s="22">
        <f>Emissions!V89+SUM(Emissions!V91:V106)</f>
        <v>6.1110929416967119</v>
      </c>
      <c r="U45" s="22">
        <f>Emissions!W89+SUM(Emissions!W91:W106)</f>
        <v>6.2060104245863146</v>
      </c>
      <c r="V45" s="22">
        <f>Emissions!X89+SUM(Emissions!X91:X106)</f>
        <v>6.3119974829641627</v>
      </c>
      <c r="W45" s="22">
        <f>Emissions!Y89+SUM(Emissions!Y91:Y106)</f>
        <v>6.4750282735224927</v>
      </c>
      <c r="X45" s="22">
        <f>Emissions!Z89+SUM(Emissions!Z91:Z106)</f>
        <v>6.7938230334042897</v>
      </c>
      <c r="Y45" s="22">
        <f>Emissions!AA89+SUM(Emissions!AA91:AA106)</f>
        <v>6.7684750147347179</v>
      </c>
      <c r="Z45" s="22">
        <f>Emissions!AB89+SUM(Emissions!AB91:AB106)</f>
        <v>6.7388268001118679</v>
      </c>
      <c r="AA45" s="22">
        <f>Emissions!AC89+SUM(Emissions!AC91:AC106)</f>
        <v>6.7485248505653113</v>
      </c>
      <c r="AB45" s="22">
        <f>Emissions!AD89+SUM(Emissions!AD91:AD106)</f>
        <v>6.9996400567601089</v>
      </c>
      <c r="AC45" s="22">
        <f>Emissions!AE89+SUM(Emissions!AE91:AE106)</f>
        <v>7.0544235178365193</v>
      </c>
      <c r="AD45" s="22">
        <f>Emissions!AF89+SUM(Emissions!AF91:AF106)</f>
        <v>7.0685836828664765</v>
      </c>
      <c r="AE45" s="22">
        <f>Emissions!AG89+SUM(Emissions!AG91:AG106)</f>
        <v>7.0409512995605255</v>
      </c>
      <c r="AF45" s="22">
        <f>Emissions!AH89+SUM(Emissions!AH91:AH106)</f>
        <v>6.981314787130545</v>
      </c>
      <c r="AG45" s="22">
        <f>Emissions!AI89+SUM(Emissions!AI91:AI106)</f>
        <v>6.9552670766193225</v>
      </c>
      <c r="AH45" s="22">
        <f>Emissions!AJ89+SUM(Emissions!AJ91:AJ106)</f>
        <v>6.9198965640843166</v>
      </c>
      <c r="AI45" s="22">
        <f>Emissions!AK89+SUM(Emissions!AK91:AK106)</f>
        <v>6.876061776111154</v>
      </c>
      <c r="AJ45" s="22">
        <f>Emissions!AL89+SUM(Emissions!AL91:AL106)</f>
        <v>6.2311896017351858</v>
      </c>
      <c r="AK45" s="22">
        <f>Emissions!AM89+SUM(Emissions!AM91:AM106)</f>
        <v>6.2430249650262901</v>
      </c>
      <c r="AL45" s="22">
        <f>Emissions!AN89+SUM(Emissions!AN91:AN106)</f>
        <v>6.2474976608633028</v>
      </c>
      <c r="AM45" s="22">
        <f>Emissions!AO89+SUM(Emissions!AO91:AO106)</f>
        <v>6.2520982870527977</v>
      </c>
      <c r="AN45" s="22">
        <f>Emissions!AP89+SUM(Emissions!AP91:AP106)</f>
        <v>6.2506715577129626</v>
      </c>
      <c r="AO45" s="22">
        <f>Emissions!AQ89+SUM(Emissions!AQ91:AQ106)</f>
        <v>6.2537085216347768</v>
      </c>
      <c r="AP45" s="22">
        <f>Emissions!AR89+SUM(Emissions!AR91:AR106)</f>
        <v>6.280848457363903</v>
      </c>
      <c r="AQ45" s="22">
        <f>Emissions!AS89+SUM(Emissions!AS91:AS106)</f>
        <v>6.3042072116880306</v>
      </c>
      <c r="AR45" s="22">
        <f>Emissions!AT89+SUM(Emissions!AT91:AT106)</f>
        <v>6.3324785030362563</v>
      </c>
      <c r="AS45" s="22">
        <f>Emissions!AU89+SUM(Emissions!AU91:AU106)</f>
        <v>6.3633522783621848</v>
      </c>
      <c r="AT45" s="22">
        <f>Emissions!AV89+SUM(Emissions!AV91:AV106)</f>
        <v>6.3970585420165822</v>
      </c>
      <c r="AU45" s="22">
        <f>Emissions!AW89+SUM(Emissions!AW91:AW106)</f>
        <v>6.4597990894701161</v>
      </c>
      <c r="AV45" s="22">
        <f>Emissions!AX89+SUM(Emissions!AX91:AX106)</f>
        <v>6.5101590819300208</v>
      </c>
      <c r="AW45" s="22">
        <f>Emissions!AY89+SUM(Emissions!AY91:AY106)</f>
        <v>6.5760038534075749</v>
      </c>
      <c r="AX45" s="22">
        <f>Emissions!AZ89+SUM(Emissions!AZ91:AZ106)</f>
        <v>6.6507050110542192</v>
      </c>
      <c r="AY45" s="22">
        <f>Emissions!BA89+SUM(Emissions!BA91:BA106)</f>
        <v>6.7344492966744331</v>
      </c>
      <c r="AZ45" s="22">
        <f>Emissions!BB89+SUM(Emissions!BB91:BB106)</f>
        <v>6.8200470836938925</v>
      </c>
      <c r="BA45" s="22">
        <f>Emissions!BC89+SUM(Emissions!BC91:BC106)</f>
        <v>6.9096416783899786</v>
      </c>
      <c r="BB45" s="22">
        <f>Emissions!BD89+SUM(Emissions!BD91:BD106)</f>
        <v>6.9975301664198426</v>
      </c>
      <c r="BC45" s="22">
        <f>Emissions!BE89+SUM(Emissions!BE91:BE106)</f>
        <v>7.089177499968824</v>
      </c>
      <c r="BD45" s="22">
        <f>Emissions!BF89+SUM(Emissions!BF91:BF106)</f>
        <v>7.1889131754118631</v>
      </c>
      <c r="BE45" s="22">
        <f>Emissions!BG89+SUM(Emissions!BG91:BG106)</f>
        <v>7.2929313503282209</v>
      </c>
      <c r="BF45" s="22">
        <f>Emissions!BH89+SUM(Emissions!BH91:BH106)</f>
        <v>7.4011881483785436</v>
      </c>
      <c r="BG45" s="22">
        <f>Emissions!BI89+SUM(Emissions!BI91:BI106)</f>
        <v>7.5127552063008656</v>
      </c>
      <c r="BH45" s="22">
        <f>Emissions!BJ89+SUM(Emissions!BJ91:BJ106)</f>
        <v>7.6286195422263665</v>
      </c>
      <c r="BI45" s="22">
        <f>Emissions!BK89+SUM(Emissions!BK91:BK106)</f>
        <v>7.7536154300944045</v>
      </c>
      <c r="BJ45" s="22">
        <f>Emissions!BL89+SUM(Emissions!BL91:BL106)</f>
        <v>7.885268726367209</v>
      </c>
      <c r="BK45" s="22">
        <f>Emissions!BM89+SUM(Emissions!BM91:BM106)</f>
        <v>8.0228610199182633</v>
      </c>
      <c r="BL45" s="22">
        <f>Emissions!BN89+SUM(Emissions!BN91:BN106)</f>
        <v>8.1568372145386796</v>
      </c>
      <c r="BM45" s="22">
        <f>Emissions!BO89+SUM(Emissions!BO91:BO106)</f>
        <v>8.2973629521048569</v>
      </c>
      <c r="BN45" s="22">
        <f>Emissions!BP89+SUM(Emissions!BP91:BP106)</f>
        <v>8.4449812672786368</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9.5145328493987673</v>
      </c>
      <c r="G46" s="22">
        <f>Emissions!I90</f>
        <v>8.4807165475338557</v>
      </c>
      <c r="H46" s="22">
        <f>Emissions!J90</f>
        <v>8.8307250264890822</v>
      </c>
      <c r="I46" s="22">
        <f>Emissions!K90</f>
        <v>9.4837776749601197</v>
      </c>
      <c r="J46" s="22">
        <f>Emissions!L90</f>
        <v>10.001825653671295</v>
      </c>
      <c r="K46" s="22">
        <f>Emissions!M90</f>
        <v>7.7784758554023732</v>
      </c>
      <c r="L46" s="22">
        <f>Emissions!N90</f>
        <v>8.5678529665317189</v>
      </c>
      <c r="M46" s="22">
        <f>Emissions!O90</f>
        <v>9.0099546642841126</v>
      </c>
      <c r="N46" s="22">
        <f>Emissions!P90</f>
        <v>7.8511476996566865</v>
      </c>
      <c r="O46" s="22">
        <f>Emissions!Q90</f>
        <v>7.7907864939862481</v>
      </c>
      <c r="P46" s="22">
        <f>Emissions!R90</f>
        <v>8.942157595447453</v>
      </c>
      <c r="Q46" s="22">
        <f>Emissions!S90</f>
        <v>7.3038059468457632</v>
      </c>
      <c r="R46" s="22">
        <f>Emissions!T90</f>
        <v>7.9659865057844339</v>
      </c>
      <c r="S46" s="22">
        <f>Emissions!U90</f>
        <v>7.8603221261410496</v>
      </c>
      <c r="T46" s="22">
        <f>Emissions!V90</f>
        <v>7.0289769094831334</v>
      </c>
      <c r="U46" s="22">
        <f>Emissions!W90</f>
        <v>7.1397008149759484</v>
      </c>
      <c r="V46" s="22">
        <f>Emissions!X90</f>
        <v>4.8006705751691987</v>
      </c>
      <c r="W46" s="22">
        <f>Emissions!Y90</f>
        <v>6.5079755078943382</v>
      </c>
      <c r="X46" s="22">
        <f>Emissions!Z90</f>
        <v>7.4326985326734576</v>
      </c>
      <c r="Y46" s="22">
        <f>Emissions!AA90</f>
        <v>6.6040070990652842</v>
      </c>
      <c r="Z46" s="22">
        <f>Emissions!AB90</f>
        <v>7.210613978413642</v>
      </c>
      <c r="AA46" s="22">
        <f>Emissions!AC90</f>
        <v>6.6766473969928111</v>
      </c>
      <c r="AB46" s="22">
        <f>Emissions!AD90</f>
        <v>7.7353297171531521</v>
      </c>
      <c r="AC46" s="22">
        <f>Emissions!AE90</f>
        <v>7.7710126676579261</v>
      </c>
      <c r="AD46" s="22">
        <f>Emissions!AF90</f>
        <v>7.7970460409628943</v>
      </c>
      <c r="AE46" s="22">
        <f>Emissions!AG90</f>
        <v>7.8169329095674378</v>
      </c>
      <c r="AF46" s="22">
        <f>Emissions!AH90</f>
        <v>7.8304963967276322</v>
      </c>
      <c r="AG46" s="22">
        <f>Emissions!AI90</f>
        <v>7.8390263802771338</v>
      </c>
      <c r="AH46" s="22">
        <f>Emissions!AJ90</f>
        <v>7.8517299324984418</v>
      </c>
      <c r="AI46" s="22">
        <f>Emissions!AK90</f>
        <v>7.8626264729392341</v>
      </c>
      <c r="AJ46" s="22">
        <f>Emissions!AL90</f>
        <v>7.8718481996470731</v>
      </c>
      <c r="AK46" s="22">
        <f>Emissions!AM90</f>
        <v>7.7906203360051789</v>
      </c>
      <c r="AL46" s="22">
        <f>Emissions!AN90</f>
        <v>7.8140932467642319</v>
      </c>
      <c r="AM46" s="22">
        <f>Emissions!AO90</f>
        <v>7.8362626858802837</v>
      </c>
      <c r="AN46" s="22">
        <f>Emissions!AP90</f>
        <v>7.8582994203682768</v>
      </c>
      <c r="AO46" s="22">
        <f>Emissions!AQ90</f>
        <v>7.8792369864029865</v>
      </c>
      <c r="AP46" s="22">
        <f>Emissions!AR90</f>
        <v>7.9007504717666759</v>
      </c>
      <c r="AQ46" s="22">
        <f>Emissions!AS90</f>
        <v>7.9259091269150161</v>
      </c>
      <c r="AR46" s="22">
        <f>Emissions!AT90</f>
        <v>7.9503954268548975</v>
      </c>
      <c r="AS46" s="22">
        <f>Emissions!AU90</f>
        <v>7.9756199353658479</v>
      </c>
      <c r="AT46" s="22">
        <f>Emissions!AV90</f>
        <v>8.0012241460913529</v>
      </c>
      <c r="AU46" s="22">
        <f>Emissions!AW90</f>
        <v>8.0272543430274084</v>
      </c>
      <c r="AV46" s="22">
        <f>Emissions!AX90</f>
        <v>8.0579152119210296</v>
      </c>
      <c r="AW46" s="22">
        <f>Emissions!AY90</f>
        <v>8.0865386755217656</v>
      </c>
      <c r="AX46" s="22">
        <f>Emissions!AZ90</f>
        <v>8.1176801682604047</v>
      </c>
      <c r="AY46" s="22">
        <f>Emissions!BA90</f>
        <v>8.1502530546255567</v>
      </c>
      <c r="AZ46" s="22">
        <f>Emissions!BB90</f>
        <v>8.184274392282763</v>
      </c>
      <c r="BA46" s="22">
        <f>Emissions!BC90</f>
        <v>8.2184879788298097</v>
      </c>
      <c r="BB46" s="22">
        <f>Emissions!BD90</f>
        <v>8.2533145026914472</v>
      </c>
      <c r="BC46" s="22">
        <f>Emissions!BE90</f>
        <v>8.2878319535681211</v>
      </c>
      <c r="BD46" s="22">
        <f>Emissions!BF90</f>
        <v>8.3229120526352407</v>
      </c>
      <c r="BE46" s="22">
        <f>Emissions!BG90</f>
        <v>8.3592303652382807</v>
      </c>
      <c r="BF46" s="22">
        <f>Emissions!BH90</f>
        <v>8.3961004106391126</v>
      </c>
      <c r="BG46" s="22">
        <f>Emissions!BI90</f>
        <v>8.4335654742118393</v>
      </c>
      <c r="BH46" s="22">
        <f>Emissions!BJ90</f>
        <v>8.4714661336798986</v>
      </c>
      <c r="BI46" s="22">
        <f>Emissions!BK90</f>
        <v>8.5099399394157107</v>
      </c>
      <c r="BJ46" s="22">
        <f>Emissions!BL90</f>
        <v>8.5497081841397193</v>
      </c>
      <c r="BK46" s="22">
        <f>Emissions!BM90</f>
        <v>8.5902997904043534</v>
      </c>
      <c r="BL46" s="22">
        <f>Emissions!BN90</f>
        <v>8.6316375694620504</v>
      </c>
      <c r="BM46" s="22">
        <f>Emissions!BO90</f>
        <v>8.6722780612786341</v>
      </c>
      <c r="BN46" s="22">
        <f>Emissions!BP90</f>
        <v>8.7137254840540876</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42.436312340501509</v>
      </c>
      <c r="G47" s="22">
        <f>SUM(Emissions!I107:I122)</f>
        <v>41.959400833537792</v>
      </c>
      <c r="H47" s="22">
        <f>SUM(Emissions!J107:J122)</f>
        <v>41.262712845268737</v>
      </c>
      <c r="I47" s="22">
        <f>SUM(Emissions!K107:K122)</f>
        <v>39.551527186701385</v>
      </c>
      <c r="J47" s="22">
        <f>SUM(Emissions!L107:L122)</f>
        <v>38.7369644653769</v>
      </c>
      <c r="K47" s="22">
        <f>SUM(Emissions!M107:M122)</f>
        <v>39.002067975423728</v>
      </c>
      <c r="L47" s="22">
        <f>SUM(Emissions!N107:N122)</f>
        <v>40.008727542676056</v>
      </c>
      <c r="M47" s="22">
        <f>SUM(Emissions!O107:O122)</f>
        <v>40.702154570702113</v>
      </c>
      <c r="N47" s="22">
        <f>SUM(Emissions!P107:P122)</f>
        <v>41.262774414583795</v>
      </c>
      <c r="O47" s="22">
        <f>SUM(Emissions!Q107:Q122)</f>
        <v>41.132663148226648</v>
      </c>
      <c r="P47" s="22">
        <f>SUM(Emissions!R107:R122)</f>
        <v>40.378797055144396</v>
      </c>
      <c r="Q47" s="22">
        <f>SUM(Emissions!S107:S122)</f>
        <v>40.080758545580657</v>
      </c>
      <c r="R47" s="22">
        <f>SUM(Emissions!T107:T122)</f>
        <v>39.306772687630641</v>
      </c>
      <c r="S47" s="22">
        <f>SUM(Emissions!U107:U122)</f>
        <v>39.461390143066879</v>
      </c>
      <c r="T47" s="22">
        <f>SUM(Emissions!V107:V122)</f>
        <v>39.145595802158361</v>
      </c>
      <c r="U47" s="22">
        <f>SUM(Emissions!W107:W122)</f>
        <v>39.20819584177169</v>
      </c>
      <c r="V47" s="22">
        <f>SUM(Emissions!X107:X122)</f>
        <v>39.035186058652414</v>
      </c>
      <c r="W47" s="22">
        <f>SUM(Emissions!Y107:Y122)</f>
        <v>39.841639679727571</v>
      </c>
      <c r="X47" s="22">
        <f>SUM(Emissions!Z107:Z122)</f>
        <v>39.966114793645815</v>
      </c>
      <c r="Y47" s="22">
        <f>SUM(Emissions!AA107:AA122)</f>
        <v>39.662854426835139</v>
      </c>
      <c r="Z47" s="22">
        <f>SUM(Emissions!AB107:AB122)</f>
        <v>39.301842237045413</v>
      </c>
      <c r="AA47" s="22">
        <f>SUM(Emissions!AC107:AC122)</f>
        <v>39.050109551048862</v>
      </c>
      <c r="AB47" s="22">
        <f>SUM(Emissions!AD107:AD122)</f>
        <v>39.24451874127989</v>
      </c>
      <c r="AC47" s="22">
        <f>SUM(Emissions!AE107:AE122)</f>
        <v>39.342792762987074</v>
      </c>
      <c r="AD47" s="22">
        <f>SUM(Emissions!AF107:AF122)</f>
        <v>39.282711356396575</v>
      </c>
      <c r="AE47" s="22">
        <f>SUM(Emissions!AG107:AG122)</f>
        <v>39.059594647816361</v>
      </c>
      <c r="AF47" s="22">
        <f>SUM(Emissions!AH107:AH122)</f>
        <v>38.71539113058293</v>
      </c>
      <c r="AG47" s="22">
        <f>SUM(Emissions!AI107:AI122)</f>
        <v>38.525402498472069</v>
      </c>
      <c r="AH47" s="22">
        <f>SUM(Emissions!AJ107:AJ122)</f>
        <v>38.302545115244691</v>
      </c>
      <c r="AI47" s="22">
        <f>SUM(Emissions!AK107:AK122)</f>
        <v>38.050814764531061</v>
      </c>
      <c r="AJ47" s="22">
        <f>SUM(Emissions!AL107:AL122)</f>
        <v>35.304537030737812</v>
      </c>
      <c r="AK47" s="22">
        <f>SUM(Emissions!AM107:AM122)</f>
        <v>35.088925138608985</v>
      </c>
      <c r="AL47" s="22">
        <f>SUM(Emissions!AN107:AN122)</f>
        <v>34.843883712105054</v>
      </c>
      <c r="AM47" s="22">
        <f>SUM(Emissions!AO107:AO122)</f>
        <v>34.600383247819828</v>
      </c>
      <c r="AN47" s="22">
        <f>SUM(Emissions!AP107:AP122)</f>
        <v>34.333104297872595</v>
      </c>
      <c r="AO47" s="22">
        <f>SUM(Emissions!AQ107:AQ122)</f>
        <v>34.083930213180132</v>
      </c>
      <c r="AP47" s="22">
        <f>SUM(Emissions!AR107:AR122)</f>
        <v>33.906254899173604</v>
      </c>
      <c r="AQ47" s="22">
        <f>SUM(Emissions!AS107:AS122)</f>
        <v>33.711886491406048</v>
      </c>
      <c r="AR47" s="22">
        <f>SUM(Emissions!AT107:AT122)</f>
        <v>33.533850287635573</v>
      </c>
      <c r="AS47" s="22">
        <f>SUM(Emissions!AU107:AU122)</f>
        <v>33.362853373626834</v>
      </c>
      <c r="AT47" s="22">
        <f>SUM(Emissions!AV107:AV122)</f>
        <v>33.19889596596105</v>
      </c>
      <c r="AU47" s="22">
        <f>SUM(Emissions!AW107:AW122)</f>
        <v>33.121371835271134</v>
      </c>
      <c r="AV47" s="22">
        <f>SUM(Emissions!AX107:AX122)</f>
        <v>32.991934057268928</v>
      </c>
      <c r="AW47" s="22">
        <f>SUM(Emissions!AY107:AY122)</f>
        <v>32.912443895919672</v>
      </c>
      <c r="AX47" s="22">
        <f>SUM(Emissions!AZ107:AZ122)</f>
        <v>32.857219201729897</v>
      </c>
      <c r="AY47" s="22">
        <f>SUM(Emissions!BA107:BA122)</f>
        <v>32.824996938311386</v>
      </c>
      <c r="AZ47" s="22">
        <f>SUM(Emissions!BB107:BB122)</f>
        <v>32.774293734982074</v>
      </c>
      <c r="BA47" s="22">
        <f>SUM(Emissions!BC107:BC122)</f>
        <v>32.72708084507768</v>
      </c>
      <c r="BB47" s="22">
        <f>SUM(Emissions!BD107:BD122)</f>
        <v>32.663526270635543</v>
      </c>
      <c r="BC47" s="22">
        <f>SUM(Emissions!BE107:BE122)</f>
        <v>32.601397969260177</v>
      </c>
      <c r="BD47" s="22">
        <f>SUM(Emissions!BF107:BF122)</f>
        <v>32.554039439122455</v>
      </c>
      <c r="BE47" s="22">
        <f>SUM(Emissions!BG107:BG122)</f>
        <v>32.494677416954865</v>
      </c>
      <c r="BF47" s="22">
        <f>SUM(Emissions!BH107:BH122)</f>
        <v>32.4353574457759</v>
      </c>
      <c r="BG47" s="22">
        <f>SUM(Emissions!BI107:BI122)</f>
        <v>32.372339975718823</v>
      </c>
      <c r="BH47" s="22">
        <f>SUM(Emissions!BJ107:BJ122)</f>
        <v>32.307633770798347</v>
      </c>
      <c r="BI47" s="22">
        <f>SUM(Emissions!BK107:BK122)</f>
        <v>32.255166348134864</v>
      </c>
      <c r="BJ47" s="22">
        <f>SUM(Emissions!BL107:BL122)</f>
        <v>32.192674960258564</v>
      </c>
      <c r="BK47" s="22">
        <f>SUM(Emissions!BM107:BM122)</f>
        <v>32.129906422449103</v>
      </c>
      <c r="BL47" s="22">
        <f>SUM(Emissions!BN107:BN122)</f>
        <v>32.037932398687467</v>
      </c>
      <c r="BM47" s="22">
        <f>SUM(Emissions!BO107:BO122)</f>
        <v>31.94537807230547</v>
      </c>
      <c r="BN47" s="22">
        <f>SUM(Emissions!BP107:BP122)</f>
        <v>31.852542300274365</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SUM(Emissions!H145:H156)</f>
        <v>0</v>
      </c>
      <c r="G48" s="22">
        <f>SUM(Emissions!I145:I156)</f>
        <v>0.15768201001521304</v>
      </c>
      <c r="H48" s="22">
        <f>SUM(Emissions!J145:J156)</f>
        <v>0.15768201001521304</v>
      </c>
      <c r="I48" s="22">
        <f>SUM(Emissions!K145:K156)</f>
        <v>0.15768201001521304</v>
      </c>
      <c r="J48" s="22">
        <f>SUM(Emissions!L145:L156)</f>
        <v>0.15768201001521304</v>
      </c>
      <c r="K48" s="22">
        <f>SUM(Emissions!M145:M156)</f>
        <v>0.15768201001521304</v>
      </c>
      <c r="L48" s="22">
        <f>SUM(Emissions!N145:N156)</f>
        <v>0.15768201001521304</v>
      </c>
      <c r="M48" s="22">
        <f>SUM(Emissions!O145:O156)</f>
        <v>0.15768201001521304</v>
      </c>
      <c r="N48" s="22">
        <f>SUM(Emissions!P145:P156)</f>
        <v>0.15768201001521304</v>
      </c>
      <c r="O48" s="22">
        <f>SUM(Emissions!Q145:Q156)</f>
        <v>0.15768201001521304</v>
      </c>
      <c r="P48" s="22">
        <f>SUM(Emissions!R145:R156)</f>
        <v>0.15768201001521304</v>
      </c>
      <c r="Q48" s="22">
        <f>SUM(Emissions!S145:S156)</f>
        <v>0.15768201001521304</v>
      </c>
      <c r="R48" s="22">
        <f>SUM(Emissions!T145:T156)</f>
        <v>0.15768201001521304</v>
      </c>
      <c r="S48" s="22">
        <f>SUM(Emissions!U145:U156)</f>
        <v>0.15768201001521304</v>
      </c>
      <c r="T48" s="22">
        <f>SUM(Emissions!V145:V156)</f>
        <v>0.15768201001521304</v>
      </c>
      <c r="U48" s="22">
        <f>SUM(Emissions!W145:W156)</f>
        <v>0.15768201001521304</v>
      </c>
      <c r="V48" s="22">
        <f>SUM(Emissions!X145:X156)</f>
        <v>0.15768201001521304</v>
      </c>
      <c r="W48" s="22">
        <f>SUM(Emissions!Y145:Y156)</f>
        <v>0.15768201001521304</v>
      </c>
      <c r="X48" s="22">
        <f>SUM(Emissions!Z145:Z156)</f>
        <v>0.15768201001521304</v>
      </c>
      <c r="Y48" s="22">
        <f>SUM(Emissions!AA145:AA156)</f>
        <v>0.15768201001521304</v>
      </c>
      <c r="Z48" s="22">
        <f>SUM(Emissions!AB145:AB156)</f>
        <v>0.15768201001521304</v>
      </c>
      <c r="AA48" s="22">
        <f>SUM(Emissions!AC145:AC156)</f>
        <v>0.15768201001521304</v>
      </c>
      <c r="AB48" s="22">
        <f>SUM(Emissions!AD145:AD156)</f>
        <v>0.16812139145071128</v>
      </c>
      <c r="AC48" s="22">
        <f>SUM(Emissions!AE145:AE156)</f>
        <v>0.16816121413346041</v>
      </c>
      <c r="AD48" s="22">
        <f>SUM(Emissions!AF145:AF156)</f>
        <v>0.16820103681620957</v>
      </c>
      <c r="AE48" s="22">
        <f>SUM(Emissions!AG145:AG156)</f>
        <v>0.1682408594989587</v>
      </c>
      <c r="AF48" s="22">
        <f>SUM(Emissions!AH145:AH156)</f>
        <v>0.16828068218170783</v>
      </c>
      <c r="AG48" s="22">
        <f>SUM(Emissions!AI145:AI156)</f>
        <v>0.16832050486445696</v>
      </c>
      <c r="AH48" s="22">
        <f>SUM(Emissions!AJ145:AJ156)</f>
        <v>0.16836032754720609</v>
      </c>
      <c r="AI48" s="22">
        <f>SUM(Emissions!AK145:AK156)</f>
        <v>0.16840015022995525</v>
      </c>
      <c r="AJ48" s="22">
        <f>SUM(Emissions!AL145:AL156)</f>
        <v>0.16843997291270438</v>
      </c>
      <c r="AK48" s="22">
        <f>SUM(Emissions!AM145:AM156)</f>
        <v>0.16847979559545351</v>
      </c>
      <c r="AL48" s="22">
        <f>SUM(Emissions!AN145:AN156)</f>
        <v>0.16851961827820264</v>
      </c>
      <c r="AM48" s="22">
        <f>SUM(Emissions!AO145:AO156)</f>
        <v>0.16855944096095177</v>
      </c>
      <c r="AN48" s="22">
        <f>SUM(Emissions!AP145:AP156)</f>
        <v>0.16859926364370093</v>
      </c>
      <c r="AO48" s="22">
        <f>SUM(Emissions!AQ145:AQ156)</f>
        <v>0.16863908632645003</v>
      </c>
      <c r="AP48" s="22">
        <f>SUM(Emissions!AR145:AR156)</f>
        <v>0.16867890900919918</v>
      </c>
      <c r="AQ48" s="22">
        <f>SUM(Emissions!AS145:AS156)</f>
        <v>0.16871873169194831</v>
      </c>
      <c r="AR48" s="22">
        <f>SUM(Emissions!AT145:AT156)</f>
        <v>0.16875855437469744</v>
      </c>
      <c r="AS48" s="22">
        <f>SUM(Emissions!AU145:AU156)</f>
        <v>0.1687983770574466</v>
      </c>
      <c r="AT48" s="22">
        <f>SUM(Emissions!AV145:AV156)</f>
        <v>0.1688381997401957</v>
      </c>
      <c r="AU48" s="22">
        <f>SUM(Emissions!AW145:AW156)</f>
        <v>0.16887802242294486</v>
      </c>
      <c r="AV48" s="22">
        <f>SUM(Emissions!AX145:AX156)</f>
        <v>0.16891784510569399</v>
      </c>
      <c r="AW48" s="22">
        <f>SUM(Emissions!AY145:AY156)</f>
        <v>0.16895766778844312</v>
      </c>
      <c r="AX48" s="22">
        <f>SUM(Emissions!AZ145:AZ156)</f>
        <v>0.16899749047119228</v>
      </c>
      <c r="AY48" s="22">
        <f>SUM(Emissions!BA145:BA156)</f>
        <v>0.16903731315394138</v>
      </c>
      <c r="AZ48" s="22">
        <f>SUM(Emissions!BB145:BB156)</f>
        <v>0.16907713583669054</v>
      </c>
      <c r="BA48" s="22">
        <f>SUM(Emissions!BC145:BC156)</f>
        <v>0.16911695851943967</v>
      </c>
      <c r="BB48" s="22">
        <f>SUM(Emissions!BD145:BD156)</f>
        <v>0.1691567812021888</v>
      </c>
      <c r="BC48" s="22">
        <f>SUM(Emissions!BE145:BE156)</f>
        <v>0.16919660388493796</v>
      </c>
      <c r="BD48" s="22">
        <f>SUM(Emissions!BF145:BF156)</f>
        <v>0.16923642656768706</v>
      </c>
      <c r="BE48" s="22">
        <f>SUM(Emissions!BG145:BG156)</f>
        <v>0.16927624925043622</v>
      </c>
      <c r="BF48" s="22">
        <f>SUM(Emissions!BH145:BH156)</f>
        <v>0.16931607193318532</v>
      </c>
      <c r="BG48" s="22">
        <f>SUM(Emissions!BI145:BI156)</f>
        <v>0.16935589461593448</v>
      </c>
      <c r="BH48" s="22">
        <f>SUM(Emissions!BJ145:BJ156)</f>
        <v>0.16939571729868361</v>
      </c>
      <c r="BI48" s="22">
        <f>SUM(Emissions!BK145:BK156)</f>
        <v>0.16943553998143274</v>
      </c>
      <c r="BJ48" s="22">
        <f>SUM(Emissions!BL145:BL156)</f>
        <v>0.16947536266418189</v>
      </c>
      <c r="BK48" s="22">
        <f>SUM(Emissions!BM145:BM156)</f>
        <v>0.16951518534693102</v>
      </c>
      <c r="BL48" s="22">
        <f>SUM(Emissions!BN145:BN156)</f>
        <v>0.16955500802968015</v>
      </c>
      <c r="BM48" s="22">
        <f>SUM(Emissions!BO145:BO156)</f>
        <v>0.16959483071242931</v>
      </c>
      <c r="BN48" s="22">
        <f>SUM(Emissions!BP145:BP156)</f>
        <v>0.16963465339517841</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7.7032587210076144</v>
      </c>
      <c r="G49" s="49">
        <f t="shared" ref="G49:BN49" si="33">SUM(G50:G51)</f>
        <v>7.6814294416040232</v>
      </c>
      <c r="H49" s="49">
        <f t="shared" si="33"/>
        <v>7.4996587099075827</v>
      </c>
      <c r="I49" s="49">
        <f t="shared" si="33"/>
        <v>7.3900080147702605</v>
      </c>
      <c r="J49" s="49">
        <f t="shared" si="33"/>
        <v>7.1895606772082514</v>
      </c>
      <c r="K49" s="49">
        <f t="shared" si="33"/>
        <v>7.1491398235846519</v>
      </c>
      <c r="L49" s="49">
        <f t="shared" si="33"/>
        <v>7.3927664272848759</v>
      </c>
      <c r="M49" s="49">
        <f t="shared" si="33"/>
        <v>7.4591582430645653</v>
      </c>
      <c r="N49" s="49">
        <f t="shared" si="33"/>
        <v>7.5289898642721163</v>
      </c>
      <c r="O49" s="49">
        <f t="shared" si="33"/>
        <v>7.5119044750048722</v>
      </c>
      <c r="P49" s="49">
        <f t="shared" si="33"/>
        <v>7.5419730085851944</v>
      </c>
      <c r="Q49" s="49">
        <f t="shared" si="33"/>
        <v>7.3914641235202962</v>
      </c>
      <c r="R49" s="49">
        <f t="shared" si="33"/>
        <v>7.4560688038313012</v>
      </c>
      <c r="S49" s="49">
        <f t="shared" si="33"/>
        <v>7.3417109461489591</v>
      </c>
      <c r="T49" s="49">
        <f t="shared" si="33"/>
        <v>7.2579955465928894</v>
      </c>
      <c r="U49" s="49">
        <f t="shared" si="33"/>
        <v>7.1599834044108377</v>
      </c>
      <c r="V49" s="49">
        <f t="shared" si="33"/>
        <v>7.2096083335596948</v>
      </c>
      <c r="W49" s="49">
        <f t="shared" si="33"/>
        <v>7.3981397435622824</v>
      </c>
      <c r="X49" s="49">
        <f t="shared" si="33"/>
        <v>7.4958655517267792</v>
      </c>
      <c r="Y49" s="49">
        <f t="shared" si="33"/>
        <v>7.4715706067967984</v>
      </c>
      <c r="Z49" s="49">
        <f t="shared" si="33"/>
        <v>7.3406832058889977</v>
      </c>
      <c r="AA49" s="49">
        <f t="shared" si="33"/>
        <v>7.3299021553117774</v>
      </c>
      <c r="AB49" s="49">
        <f t="shared" si="33"/>
        <v>7.4241376471519782</v>
      </c>
      <c r="AC49" s="49">
        <f t="shared" si="33"/>
        <v>7.4407179500466052</v>
      </c>
      <c r="AD49" s="49">
        <f t="shared" si="33"/>
        <v>7.4350735783253139</v>
      </c>
      <c r="AE49" s="49">
        <f t="shared" si="33"/>
        <v>7.4064295643131013</v>
      </c>
      <c r="AF49" s="49">
        <f t="shared" si="33"/>
        <v>7.360670346526792</v>
      </c>
      <c r="AG49" s="49">
        <f t="shared" si="33"/>
        <v>7.3375246691804499</v>
      </c>
      <c r="AH49" s="49">
        <f t="shared" si="33"/>
        <v>7.3099041955947754</v>
      </c>
      <c r="AI49" s="49">
        <f t="shared" si="33"/>
        <v>7.2782005496397195</v>
      </c>
      <c r="AJ49" s="49">
        <f t="shared" si="33"/>
        <v>6.8837397541463465</v>
      </c>
      <c r="AK49" s="49">
        <f t="shared" si="33"/>
        <v>6.8552335373680489</v>
      </c>
      <c r="AL49" s="49">
        <f t="shared" si="33"/>
        <v>6.8258763528981286</v>
      </c>
      <c r="AM49" s="49">
        <f t="shared" si="33"/>
        <v>6.7970965838102311</v>
      </c>
      <c r="AN49" s="49">
        <f t="shared" si="33"/>
        <v>6.765169707424401</v>
      </c>
      <c r="AO49" s="49">
        <f t="shared" si="33"/>
        <v>6.736204267517321</v>
      </c>
      <c r="AP49" s="49">
        <f t="shared" si="33"/>
        <v>6.7170106335161162</v>
      </c>
      <c r="AQ49" s="49">
        <f t="shared" si="33"/>
        <v>6.6958818241266567</v>
      </c>
      <c r="AR49" s="49">
        <f t="shared" si="33"/>
        <v>6.6775681340215653</v>
      </c>
      <c r="AS49" s="49">
        <f t="shared" si="33"/>
        <v>6.660762208239948</v>
      </c>
      <c r="AT49" s="49">
        <f t="shared" si="33"/>
        <v>6.6454539802206423</v>
      </c>
      <c r="AU49" s="49">
        <f t="shared" si="33"/>
        <v>6.6428273443383219</v>
      </c>
      <c r="AV49" s="49">
        <f t="shared" si="33"/>
        <v>6.6330542524499032</v>
      </c>
      <c r="AW49" s="49">
        <f t="shared" si="33"/>
        <v>6.6313540882513191</v>
      </c>
      <c r="AX49" s="49">
        <f t="shared" si="33"/>
        <v>6.6340606821242796</v>
      </c>
      <c r="AY49" s="49">
        <f t="shared" si="33"/>
        <v>6.6409987036760771</v>
      </c>
      <c r="AZ49" s="49">
        <f t="shared" si="33"/>
        <v>6.6451754986759672</v>
      </c>
      <c r="BA49" s="49">
        <f t="shared" si="33"/>
        <v>6.6506511499432532</v>
      </c>
      <c r="BB49" s="49">
        <f t="shared" si="33"/>
        <v>6.6544010996484371</v>
      </c>
      <c r="BC49" s="49">
        <f t="shared" si="33"/>
        <v>6.6591611816994041</v>
      </c>
      <c r="BD49" s="49">
        <f t="shared" si="33"/>
        <v>6.6670994013246698</v>
      </c>
      <c r="BE49" s="49">
        <f t="shared" si="33"/>
        <v>6.6735581970190054</v>
      </c>
      <c r="BF49" s="49">
        <f t="shared" si="33"/>
        <v>6.6810043740306728</v>
      </c>
      <c r="BG49" s="49">
        <f t="shared" si="33"/>
        <v>6.6888985283351818</v>
      </c>
      <c r="BH49" s="49">
        <f t="shared" si="33"/>
        <v>6.6976001709027173</v>
      </c>
      <c r="BI49" s="49">
        <f t="shared" si="33"/>
        <v>6.709444256268478</v>
      </c>
      <c r="BJ49" s="49">
        <f t="shared" si="33"/>
        <v>6.7204725668071434</v>
      </c>
      <c r="BK49" s="49">
        <f t="shared" si="33"/>
        <v>6.7328099301051365</v>
      </c>
      <c r="BL49" s="49">
        <f t="shared" si="33"/>
        <v>6.7417356132632644</v>
      </c>
      <c r="BM49" s="49">
        <f t="shared" si="33"/>
        <v>6.7519717279844791</v>
      </c>
      <c r="BN49" s="49">
        <f t="shared" si="33"/>
        <v>6.7637203838118367</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SUM(Emissions!H136:H139)</f>
        <v>7.1839751379908723</v>
      </c>
      <c r="G50" s="22">
        <f>SUM(Emissions!I136:I139)</f>
        <v>7.1613277299785283</v>
      </c>
      <c r="H50" s="22">
        <f>SUM(Emissions!J136:J139)</f>
        <v>6.973495324173081</v>
      </c>
      <c r="I50" s="22">
        <f>SUM(Emissions!K136:K139)</f>
        <v>6.8393410538260762</v>
      </c>
      <c r="J50" s="22">
        <f>SUM(Emissions!L136:L139)</f>
        <v>6.6367297523851203</v>
      </c>
      <c r="K50" s="22">
        <f>SUM(Emissions!M136:M139)</f>
        <v>6.669391079979448</v>
      </c>
      <c r="L50" s="22">
        <f>SUM(Emissions!N136:N139)</f>
        <v>6.8799227017061675</v>
      </c>
      <c r="M50" s="22">
        <f>SUM(Emissions!O136:O139)</f>
        <v>6.9289564681596332</v>
      </c>
      <c r="N50" s="22">
        <f>SUM(Emissions!P136:P139)</f>
        <v>7.0327935478753698</v>
      </c>
      <c r="O50" s="22">
        <f>SUM(Emissions!Q136:Q139)</f>
        <v>7.0139549971454418</v>
      </c>
      <c r="P50" s="22">
        <f>SUM(Emissions!R136:R139)</f>
        <v>6.9912972312738084</v>
      </c>
      <c r="Q50" s="22">
        <f>SUM(Emissions!S136:S139)</f>
        <v>6.900122583456108</v>
      </c>
      <c r="R50" s="22">
        <f>SUM(Emissions!T136:T139)</f>
        <v>6.9385561638404774</v>
      </c>
      <c r="S50" s="22">
        <f>SUM(Emissions!U136:U139)</f>
        <v>6.8328825992868278</v>
      </c>
      <c r="T50" s="22">
        <f>SUM(Emissions!V136:V139)</f>
        <v>6.7809287651143499</v>
      </c>
      <c r="U50" s="22">
        <f>SUM(Emissions!W136:W139)</f>
        <v>6.6755784582013353</v>
      </c>
      <c r="V50" s="22">
        <f>SUM(Emissions!X136:X139)</f>
        <v>6.8024903951615503</v>
      </c>
      <c r="W50" s="22">
        <f>SUM(Emissions!Y136:Y139)</f>
        <v>6.9265278546024636</v>
      </c>
      <c r="X50" s="22">
        <f>SUM(Emissions!Z136:Z139)</f>
        <v>6.9813057302936983</v>
      </c>
      <c r="Y50" s="22">
        <f>SUM(Emissions!AA136:AA139)</f>
        <v>6.9865650699050512</v>
      </c>
      <c r="Z50" s="22">
        <f>SUM(Emissions!AB136:AB139)</f>
        <v>6.8355943584047232</v>
      </c>
      <c r="AA50" s="22">
        <f>SUM(Emissions!AC136:AC139)</f>
        <v>6.8429733502704497</v>
      </c>
      <c r="AB50" s="22">
        <f>SUM(Emissions!AD136:AD139)</f>
        <v>6.8547859631729384</v>
      </c>
      <c r="AC50" s="22">
        <f>SUM(Emissions!AE136:AE139)</f>
        <v>6.8682049825196874</v>
      </c>
      <c r="AD50" s="22">
        <f>SUM(Emissions!AF136:AF139)</f>
        <v>6.8611338413444862</v>
      </c>
      <c r="AE50" s="22">
        <f>SUM(Emissions!AG136:AG139)</f>
        <v>6.8327170188842192</v>
      </c>
      <c r="AF50" s="22">
        <f>SUM(Emissions!AH136:AH139)</f>
        <v>6.7885073572729624</v>
      </c>
      <c r="AG50" s="22">
        <f>SUM(Emissions!AI136:AI139)</f>
        <v>6.7659261304557603</v>
      </c>
      <c r="AH50" s="22">
        <f>SUM(Emissions!AJ136:AJ139)</f>
        <v>6.7390477127128436</v>
      </c>
      <c r="AI50" s="22">
        <f>SUM(Emissions!AK136:AK139)</f>
        <v>6.7084405007297354</v>
      </c>
      <c r="AJ50" s="22">
        <f>SUM(Emissions!AL136:AL139)</f>
        <v>6.3358697274636047</v>
      </c>
      <c r="AK50" s="22">
        <f>SUM(Emissions!AM136:AM139)</f>
        <v>6.309718570763045</v>
      </c>
      <c r="AL50" s="22">
        <f>SUM(Emissions!AN136:AN139)</f>
        <v>6.2793571970098947</v>
      </c>
      <c r="AM50" s="22">
        <f>SUM(Emissions!AO136:AO139)</f>
        <v>6.2496138083168997</v>
      </c>
      <c r="AN50" s="22">
        <f>SUM(Emissions!AP136:AP139)</f>
        <v>6.2169358357761846</v>
      </c>
      <c r="AO50" s="22">
        <f>SUM(Emissions!AQ136:AQ139)</f>
        <v>6.1871032349954147</v>
      </c>
      <c r="AP50" s="22">
        <f>SUM(Emissions!AR136:AR139)</f>
        <v>6.1661910124099517</v>
      </c>
      <c r="AQ50" s="22">
        <f>SUM(Emissions!AS136:AS139)</f>
        <v>6.1433482690741776</v>
      </c>
      <c r="AR50" s="22">
        <f>SUM(Emissions!AT136:AT139)</f>
        <v>6.1231743657155473</v>
      </c>
      <c r="AS50" s="22">
        <f>SUM(Emissions!AU136:AU139)</f>
        <v>6.1043929651398194</v>
      </c>
      <c r="AT50" s="22">
        <f>SUM(Emissions!AV136:AV139)</f>
        <v>6.0869984378190587</v>
      </c>
      <c r="AU50" s="22">
        <f>SUM(Emissions!AW136:AW139)</f>
        <v>6.0812691189068486</v>
      </c>
      <c r="AV50" s="22">
        <f>SUM(Emissions!AX136:AX139)</f>
        <v>6.0686606669807936</v>
      </c>
      <c r="AW50" s="22">
        <f>SUM(Emissions!AY136:AY139)</f>
        <v>6.0636612294580283</v>
      </c>
      <c r="AX50" s="22">
        <f>SUM(Emissions!AZ136:AZ139)</f>
        <v>6.062676106592626</v>
      </c>
      <c r="AY50" s="22">
        <f>SUM(Emissions!BA136:BA139)</f>
        <v>6.0655610255820118</v>
      </c>
      <c r="AZ50" s="22">
        <f>SUM(Emissions!BB136:BB139)</f>
        <v>6.0655707856460825</v>
      </c>
      <c r="BA50" s="22">
        <f>SUM(Emissions!BC136:BC139)</f>
        <v>6.0667348775343601</v>
      </c>
      <c r="BB50" s="22">
        <f>SUM(Emissions!BD136:BD139)</f>
        <v>6.0662109758533047</v>
      </c>
      <c r="BC50" s="22">
        <f>SUM(Emissions!BE136:BE139)</f>
        <v>6.0665781925675146</v>
      </c>
      <c r="BD50" s="22">
        <f>SUM(Emissions!BF136:BF139)</f>
        <v>6.0698250818692285</v>
      </c>
      <c r="BE50" s="22">
        <f>SUM(Emissions!BG136:BG139)</f>
        <v>6.0714020698136402</v>
      </c>
      <c r="BF50" s="22">
        <f>SUM(Emissions!BH136:BH139)</f>
        <v>6.0738011660799369</v>
      </c>
      <c r="BG50" s="22">
        <f>SUM(Emissions!BI136:BI139)</f>
        <v>6.0765135013823368</v>
      </c>
      <c r="BH50" s="22">
        <f>SUM(Emissions!BJ136:BJ139)</f>
        <v>6.0798700362856097</v>
      </c>
      <c r="BI50" s="22">
        <f>SUM(Emissions!BK136:BK139)</f>
        <v>6.0860341959612159</v>
      </c>
      <c r="BJ50" s="22">
        <f>SUM(Emissions!BL136:BL139)</f>
        <v>6.0911082286646359</v>
      </c>
      <c r="BK50" s="22">
        <f>SUM(Emissions!BM136:BM139)</f>
        <v>6.0972580042183324</v>
      </c>
      <c r="BL50" s="22">
        <f>SUM(Emissions!BN136:BN139)</f>
        <v>6.1000951043537652</v>
      </c>
      <c r="BM50" s="22">
        <f>SUM(Emissions!BO136:BO139)</f>
        <v>6.1040407404541792</v>
      </c>
      <c r="BN50" s="22">
        <f>SUM(Emissions!BP136:BP139)</f>
        <v>6.1092263762556094</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SUM(Emissions!H140:H155)</f>
        <v>0.5192835830167426</v>
      </c>
      <c r="G51" s="22">
        <f>SUM(Emissions!I140:I155)</f>
        <v>0.52010171162549512</v>
      </c>
      <c r="H51" s="22">
        <f>SUM(Emissions!J140:J155)</f>
        <v>0.52616338573450194</v>
      </c>
      <c r="I51" s="22">
        <f>SUM(Emissions!K140:K155)</f>
        <v>0.55066696094418399</v>
      </c>
      <c r="J51" s="22">
        <f>SUM(Emissions!L140:L155)</f>
        <v>0.55283092482313123</v>
      </c>
      <c r="K51" s="22">
        <f>SUM(Emissions!M140:M155)</f>
        <v>0.47974874360520425</v>
      </c>
      <c r="L51" s="22">
        <f>SUM(Emissions!N140:N155)</f>
        <v>0.51284372557870861</v>
      </c>
      <c r="M51" s="22">
        <f>SUM(Emissions!O140:O155)</f>
        <v>0.53020177490493225</v>
      </c>
      <c r="N51" s="22">
        <f>SUM(Emissions!P140:P155)</f>
        <v>0.49619631639674644</v>
      </c>
      <c r="O51" s="22">
        <f>SUM(Emissions!Q140:Q155)</f>
        <v>0.49794947785943022</v>
      </c>
      <c r="P51" s="22">
        <f>SUM(Emissions!R140:R155)</f>
        <v>0.55067577731138606</v>
      </c>
      <c r="Q51" s="22">
        <f>SUM(Emissions!S140:S155)</f>
        <v>0.4913415400641884</v>
      </c>
      <c r="R51" s="22">
        <f>SUM(Emissions!T140:T155)</f>
        <v>0.51751263999082375</v>
      </c>
      <c r="S51" s="22">
        <f>SUM(Emissions!U140:U155)</f>
        <v>0.5088283468621313</v>
      </c>
      <c r="T51" s="22">
        <f>SUM(Emissions!V140:V155)</f>
        <v>0.47706678147853976</v>
      </c>
      <c r="U51" s="22">
        <f>SUM(Emissions!W140:W155)</f>
        <v>0.48440494620950225</v>
      </c>
      <c r="V51" s="22">
        <f>SUM(Emissions!X140:X155)</f>
        <v>0.4071179383981442</v>
      </c>
      <c r="W51" s="22">
        <f>SUM(Emissions!Y140:Y155)</f>
        <v>0.47161188895981909</v>
      </c>
      <c r="X51" s="22">
        <f>SUM(Emissions!Z140:Z155)</f>
        <v>0.51455982143308099</v>
      </c>
      <c r="Y51" s="22">
        <f>SUM(Emissions!AA140:AA155)</f>
        <v>0.48500553689174686</v>
      </c>
      <c r="Z51" s="22">
        <f>SUM(Emissions!AB140:AB155)</f>
        <v>0.50508884748427418</v>
      </c>
      <c r="AA51" s="22">
        <f>SUM(Emissions!AC140:AC155)</f>
        <v>0.48692880504132796</v>
      </c>
      <c r="AB51" s="22">
        <f>SUM(Emissions!AD140:AD155)</f>
        <v>0.56935168397903946</v>
      </c>
      <c r="AC51" s="22">
        <f>SUM(Emissions!AE140:AE155)</f>
        <v>0.57251296752691805</v>
      </c>
      <c r="AD51" s="22">
        <f>SUM(Emissions!AF140:AF155)</f>
        <v>0.5739397369808279</v>
      </c>
      <c r="AE51" s="22">
        <f>SUM(Emissions!AG140:AG155)</f>
        <v>0.57371254542888184</v>
      </c>
      <c r="AF51" s="22">
        <f>SUM(Emissions!AH140:AH155)</f>
        <v>0.57216298925382958</v>
      </c>
      <c r="AG51" s="22">
        <f>SUM(Emissions!AI140:AI155)</f>
        <v>0.57159853872468913</v>
      </c>
      <c r="AH51" s="22">
        <f>SUM(Emissions!AJ140:AJ155)</f>
        <v>0.57085648288193169</v>
      </c>
      <c r="AI51" s="22">
        <f>SUM(Emissions!AK140:AK155)</f>
        <v>0.56976004890998377</v>
      </c>
      <c r="AJ51" s="22">
        <f>SUM(Emissions!AL140:AL155)</f>
        <v>0.54787002668274154</v>
      </c>
      <c r="AK51" s="22">
        <f>SUM(Emissions!AM140:AM155)</f>
        <v>0.54551496660500376</v>
      </c>
      <c r="AL51" s="22">
        <f>SUM(Emissions!AN140:AN155)</f>
        <v>0.54651915588823352</v>
      </c>
      <c r="AM51" s="22">
        <f>SUM(Emissions!AO140:AO155)</f>
        <v>0.54748277549333157</v>
      </c>
      <c r="AN51" s="22">
        <f>SUM(Emissions!AP140:AP155)</f>
        <v>0.54823387164821635</v>
      </c>
      <c r="AO51" s="22">
        <f>SUM(Emissions!AQ140:AQ155)</f>
        <v>0.54910103252190601</v>
      </c>
      <c r="AP51" s="22">
        <f>SUM(Emissions!AR140:AR155)</f>
        <v>0.550819621106164</v>
      </c>
      <c r="AQ51" s="22">
        <f>SUM(Emissions!AS140:AS155)</f>
        <v>0.55253355505247903</v>
      </c>
      <c r="AR51" s="22">
        <f>SUM(Emissions!AT140:AT155)</f>
        <v>0.55439376830601805</v>
      </c>
      <c r="AS51" s="22">
        <f>SUM(Emissions!AU140:AU155)</f>
        <v>0.55636924310012814</v>
      </c>
      <c r="AT51" s="22">
        <f>SUM(Emissions!AV140:AV155)</f>
        <v>0.55845554240158324</v>
      </c>
      <c r="AU51" s="22">
        <f>SUM(Emissions!AW140:AW155)</f>
        <v>0.56155822543147282</v>
      </c>
      <c r="AV51" s="22">
        <f>SUM(Emissions!AX140:AX155)</f>
        <v>0.56439358546910956</v>
      </c>
      <c r="AW51" s="22">
        <f>SUM(Emissions!AY140:AY155)</f>
        <v>0.56769285879329034</v>
      </c>
      <c r="AX51" s="22">
        <f>SUM(Emissions!AZ140:AZ155)</f>
        <v>0.57138457553165378</v>
      </c>
      <c r="AY51" s="22">
        <f>SUM(Emissions!BA140:BA155)</f>
        <v>0.57543767809406543</v>
      </c>
      <c r="AZ51" s="22">
        <f>SUM(Emissions!BB140:BB155)</f>
        <v>0.5796047130298847</v>
      </c>
      <c r="BA51" s="22">
        <f>SUM(Emissions!BC140:BC155)</f>
        <v>0.5839162724088931</v>
      </c>
      <c r="BB51" s="22">
        <f>SUM(Emissions!BD140:BD155)</f>
        <v>0.58819012379513247</v>
      </c>
      <c r="BC51" s="22">
        <f>SUM(Emissions!BE140:BE155)</f>
        <v>0.59258298913188912</v>
      </c>
      <c r="BD51" s="22">
        <f>SUM(Emissions!BF140:BF155)</f>
        <v>0.59727431945544163</v>
      </c>
      <c r="BE51" s="22">
        <f>SUM(Emissions!BG140:BG155)</f>
        <v>0.60215612720536571</v>
      </c>
      <c r="BF51" s="22">
        <f>SUM(Emissions!BH140:BH155)</f>
        <v>0.60720320795073568</v>
      </c>
      <c r="BG51" s="22">
        <f>SUM(Emissions!BI140:BI155)</f>
        <v>0.61238502695284514</v>
      </c>
      <c r="BH51" s="22">
        <f>SUM(Emissions!BJ140:BJ155)</f>
        <v>0.61773013461710724</v>
      </c>
      <c r="BI51" s="22">
        <f>SUM(Emissions!BK140:BK155)</f>
        <v>0.62341006030726254</v>
      </c>
      <c r="BJ51" s="22">
        <f>SUM(Emissions!BL140:BL155)</f>
        <v>0.6293643381425077</v>
      </c>
      <c r="BK51" s="22">
        <f>SUM(Emissions!BM140:BM155)</f>
        <v>0.63555192588680387</v>
      </c>
      <c r="BL51" s="22">
        <f>SUM(Emissions!BN140:BN155)</f>
        <v>0.64164050890949897</v>
      </c>
      <c r="BM51" s="22">
        <f>SUM(Emissions!BO140:BO155)</f>
        <v>0.64793098753029987</v>
      </c>
      <c r="BN51" s="22">
        <f>SUM(Emissions!BP140:BP155)</f>
        <v>0.65449400755622777</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1.1067848439218742</v>
      </c>
      <c r="G52" s="49">
        <f t="shared" ref="G52:BN52" si="38">SUM(G53:G54)</f>
        <v>1.1793101333236566</v>
      </c>
      <c r="H52" s="49">
        <f t="shared" si="38"/>
        <v>1.0964875704106052</v>
      </c>
      <c r="I52" s="49">
        <f t="shared" si="38"/>
        <v>1.1375032898207786</v>
      </c>
      <c r="J52" s="49">
        <f t="shared" si="38"/>
        <v>1.0846717436458997</v>
      </c>
      <c r="K52" s="49">
        <f t="shared" si="38"/>
        <v>1.1448597732686163</v>
      </c>
      <c r="L52" s="49">
        <f t="shared" si="38"/>
        <v>1.1958977242460898</v>
      </c>
      <c r="M52" s="49">
        <f t="shared" si="38"/>
        <v>1.1849439691736401</v>
      </c>
      <c r="N52" s="49">
        <f t="shared" si="38"/>
        <v>1.2139183010598238</v>
      </c>
      <c r="O52" s="49">
        <f t="shared" si="38"/>
        <v>1.2266540220375095</v>
      </c>
      <c r="P52" s="49">
        <f t="shared" si="38"/>
        <v>1.3571702301687614</v>
      </c>
      <c r="Q52" s="49">
        <f t="shared" si="38"/>
        <v>1.3495873458385352</v>
      </c>
      <c r="R52" s="49">
        <f t="shared" si="38"/>
        <v>1.3100812150143717</v>
      </c>
      <c r="S52" s="49">
        <f t="shared" si="38"/>
        <v>1.2439413143268161</v>
      </c>
      <c r="T52" s="49">
        <f t="shared" si="38"/>
        <v>1.2358396061640136</v>
      </c>
      <c r="U52" s="49">
        <f t="shared" si="38"/>
        <v>1.2987903898093689</v>
      </c>
      <c r="V52" s="49">
        <f t="shared" si="38"/>
        <v>1.3151273686847365</v>
      </c>
      <c r="W52" s="49">
        <f t="shared" si="38"/>
        <v>1.3412006818051601</v>
      </c>
      <c r="X52" s="49">
        <f t="shared" si="38"/>
        <v>1.4528640616978117</v>
      </c>
      <c r="Y52" s="49">
        <f t="shared" si="38"/>
        <v>1.4448477671226592</v>
      </c>
      <c r="Z52" s="49">
        <f t="shared" si="38"/>
        <v>1.4531461736367308</v>
      </c>
      <c r="AA52" s="49">
        <f t="shared" si="38"/>
        <v>1.4700081553266331</v>
      </c>
      <c r="AB52" s="49">
        <f t="shared" si="38"/>
        <v>1.43788340466916</v>
      </c>
      <c r="AC52" s="49">
        <f t="shared" si="38"/>
        <v>1.4545036316543762</v>
      </c>
      <c r="AD52" s="49">
        <f t="shared" si="38"/>
        <v>1.4629251982166398</v>
      </c>
      <c r="AE52" s="49">
        <f t="shared" si="38"/>
        <v>1.4627902013421918</v>
      </c>
      <c r="AF52" s="49">
        <f t="shared" si="38"/>
        <v>1.4559554070206242</v>
      </c>
      <c r="AG52" s="49">
        <f t="shared" si="38"/>
        <v>1.4556860154562203</v>
      </c>
      <c r="AH52" s="49">
        <f t="shared" si="38"/>
        <v>1.4533727578148623</v>
      </c>
      <c r="AI52" s="49">
        <f t="shared" si="38"/>
        <v>1.4491655385164002</v>
      </c>
      <c r="AJ52" s="49">
        <f t="shared" si="38"/>
        <v>1.320617235120648</v>
      </c>
      <c r="AK52" s="49">
        <f t="shared" si="38"/>
        <v>1.3374684760245796</v>
      </c>
      <c r="AL52" s="49">
        <f t="shared" si="38"/>
        <v>1.3530108666017613</v>
      </c>
      <c r="AM52" s="49">
        <f t="shared" si="38"/>
        <v>1.3687874189907725</v>
      </c>
      <c r="AN52" s="49">
        <f t="shared" si="38"/>
        <v>1.3834665313184891</v>
      </c>
      <c r="AO52" s="49">
        <f t="shared" si="38"/>
        <v>1.3993185465042741</v>
      </c>
      <c r="AP52" s="49">
        <f t="shared" si="38"/>
        <v>1.4210084963059086</v>
      </c>
      <c r="AQ52" s="49">
        <f t="shared" si="38"/>
        <v>1.4422055562768938</v>
      </c>
      <c r="AR52" s="49">
        <f t="shared" si="38"/>
        <v>1.4648851955735904</v>
      </c>
      <c r="AS52" s="49">
        <f t="shared" si="38"/>
        <v>1.4885580928308495</v>
      </c>
      <c r="AT52" s="49">
        <f t="shared" si="38"/>
        <v>1.5133128569335779</v>
      </c>
      <c r="AU52" s="49">
        <f t="shared" si="38"/>
        <v>1.5456208908904232</v>
      </c>
      <c r="AV52" s="49">
        <f t="shared" si="38"/>
        <v>1.575561336868355</v>
      </c>
      <c r="AW52" s="49">
        <f t="shared" si="38"/>
        <v>1.6098666812469056</v>
      </c>
      <c r="AX52" s="49">
        <f t="shared" si="38"/>
        <v>1.6470470001976865</v>
      </c>
      <c r="AY52" s="49">
        <f t="shared" si="38"/>
        <v>1.6872534427640167</v>
      </c>
      <c r="AZ52" s="49">
        <f t="shared" si="38"/>
        <v>1.7289127236179285</v>
      </c>
      <c r="BA52" s="49">
        <f t="shared" si="38"/>
        <v>1.7724549573214494</v>
      </c>
      <c r="BB52" s="49">
        <f t="shared" si="38"/>
        <v>1.8164392948252273</v>
      </c>
      <c r="BC52" s="49">
        <f t="shared" si="38"/>
        <v>1.86231939067301</v>
      </c>
      <c r="BD52" s="49">
        <f t="shared" si="38"/>
        <v>1.9113161401545038</v>
      </c>
      <c r="BE52" s="49">
        <f t="shared" si="38"/>
        <v>1.9626371111491543</v>
      </c>
      <c r="BF52" s="49">
        <f t="shared" si="38"/>
        <v>2.0161936695666784</v>
      </c>
      <c r="BG52" s="49">
        <f t="shared" si="38"/>
        <v>2.0717904413622081</v>
      </c>
      <c r="BH52" s="49">
        <f t="shared" si="38"/>
        <v>2.1297663093520529</v>
      </c>
      <c r="BI52" s="49">
        <f t="shared" si="38"/>
        <v>2.1915756883975117</v>
      </c>
      <c r="BJ52" s="49">
        <f t="shared" si="38"/>
        <v>2.2567725560406782</v>
      </c>
      <c r="BK52" s="49">
        <f t="shared" si="38"/>
        <v>2.3250975609172597</v>
      </c>
      <c r="BL52" s="49">
        <f t="shared" si="38"/>
        <v>2.3937926573221677</v>
      </c>
      <c r="BM52" s="49">
        <f t="shared" si="38"/>
        <v>2.4659197338777523</v>
      </c>
      <c r="BN52" s="49">
        <f t="shared" si="38"/>
        <v>2.5417465598974065</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SUM(Emissions!H157:H172)</f>
        <v>0.80497093483523396</v>
      </c>
      <c r="G53" s="22">
        <f>SUM(Emissions!I157:I172)</f>
        <v>0.86233539878187604</v>
      </c>
      <c r="H53" s="22">
        <f>SUM(Emissions!J157:J172)</f>
        <v>0.79767569260328364</v>
      </c>
      <c r="I53" s="22">
        <f>SUM(Emissions!K157:K172)</f>
        <v>0.83265187632050408</v>
      </c>
      <c r="J53" s="22">
        <f>SUM(Emissions!L157:L172)</f>
        <v>0.79362380821800149</v>
      </c>
      <c r="K53" s="22">
        <f>SUM(Emissions!M157:M172)</f>
        <v>0.84114007394933876</v>
      </c>
      <c r="L53" s="22">
        <f>SUM(Emissions!N157:N172)</f>
        <v>0.88031125752728001</v>
      </c>
      <c r="M53" s="22">
        <f>SUM(Emissions!O157:O172)</f>
        <v>0.87011957060763057</v>
      </c>
      <c r="N53" s="22">
        <f>SUM(Emissions!P157:P172)</f>
        <v>0.89193646472266419</v>
      </c>
      <c r="O53" s="22">
        <f>SUM(Emissions!Q157:Q172)</f>
        <v>0.9018496961695287</v>
      </c>
      <c r="P53" s="22">
        <f>SUM(Emissions!R157:R172)</f>
        <v>1.0051166202071826</v>
      </c>
      <c r="Q53" s="22">
        <f>SUM(Emissions!S157:S172)</f>
        <v>0.99973180096814318</v>
      </c>
      <c r="R53" s="22">
        <f>SUM(Emissions!T157:T172)</f>
        <v>0.96903043616764661</v>
      </c>
      <c r="S53" s="22">
        <f>SUM(Emissions!U157:U172)</f>
        <v>0.91635616897348715</v>
      </c>
      <c r="T53" s="22">
        <f>SUM(Emissions!V157:V172)</f>
        <v>0.91079640284789576</v>
      </c>
      <c r="U53" s="22">
        <f>SUM(Emissions!W157:W172)</f>
        <v>0.96093176336778918</v>
      </c>
      <c r="V53" s="22">
        <f>SUM(Emissions!X157:X172)</f>
        <v>0.97375523430943844</v>
      </c>
      <c r="W53" s="22">
        <f>SUM(Emissions!Y157:Y172)</f>
        <v>0.99293298858543744</v>
      </c>
      <c r="X53" s="22">
        <f>SUM(Emissions!Z157:Z172)</f>
        <v>1.080705672997484</v>
      </c>
      <c r="Y53" s="22">
        <f>SUM(Emissions!AA157:AA172)</f>
        <v>1.0746830477881333</v>
      </c>
      <c r="Z53" s="22">
        <f>SUM(Emissions!AB157:AB172)</f>
        <v>1.0819782799441571</v>
      </c>
      <c r="AA53" s="22">
        <f>SUM(Emissions!AC157:AC172)</f>
        <v>1.0958521266457313</v>
      </c>
      <c r="AB53" s="22">
        <f>SUM(Emissions!AD157:AD172)</f>
        <v>1.0682024348751928</v>
      </c>
      <c r="AC53" s="22">
        <f>SUM(Emissions!AE157:AE172)</f>
        <v>1.0811005111524341</v>
      </c>
      <c r="AD53" s="22">
        <f>SUM(Emissions!AF157:AF172)</f>
        <v>1.0878221811135329</v>
      </c>
      <c r="AE53" s="22">
        <f>SUM(Emissions!AG157:AG172)</f>
        <v>1.08809137919638</v>
      </c>
      <c r="AF53" s="22">
        <f>SUM(Emissions!AH157:AH172)</f>
        <v>1.0832957034873487</v>
      </c>
      <c r="AG53" s="22">
        <f>SUM(Emissions!AI157:AI172)</f>
        <v>1.0834050229137087</v>
      </c>
      <c r="AH53" s="22">
        <f>SUM(Emissions!AJ157:AJ172)</f>
        <v>1.0819616634509328</v>
      </c>
      <c r="AI53" s="22">
        <f>SUM(Emissions!AK157:AK172)</f>
        <v>1.0790763615696153</v>
      </c>
      <c r="AJ53" s="22">
        <f>SUM(Emissions!AL157:AL172)</f>
        <v>0.9825515112547285</v>
      </c>
      <c r="AK53" s="22">
        <f>SUM(Emissions!AM157:AM172)</f>
        <v>0.9963386566680803</v>
      </c>
      <c r="AL53" s="22">
        <f>SUM(Emissions!AN157:AN172)</f>
        <v>1.0091504733704664</v>
      </c>
      <c r="AM53" s="22">
        <f>SUM(Emissions!AO157:AO172)</f>
        <v>1.0221488755086088</v>
      </c>
      <c r="AN53" s="22">
        <f>SUM(Emissions!AP157:AP172)</f>
        <v>1.0343274372661102</v>
      </c>
      <c r="AO53" s="22">
        <f>SUM(Emissions!AQ157:AQ172)</f>
        <v>1.0474035814764691</v>
      </c>
      <c r="AP53" s="22">
        <f>SUM(Emissions!AR157:AR172)</f>
        <v>1.0649626354824506</v>
      </c>
      <c r="AQ53" s="22">
        <f>SUM(Emissions!AS157:AS172)</f>
        <v>1.0821677859487728</v>
      </c>
      <c r="AR53" s="22">
        <f>SUM(Emissions!AT157:AT172)</f>
        <v>1.1005205495633974</v>
      </c>
      <c r="AS53" s="22">
        <f>SUM(Emissions!AU157:AU172)</f>
        <v>1.1196512945033543</v>
      </c>
      <c r="AT53" s="22">
        <f>SUM(Emissions!AV157:AV172)</f>
        <v>1.1396302377268879</v>
      </c>
      <c r="AU53" s="22">
        <f>SUM(Emissions!AW157:AW172)</f>
        <v>1.1654295845528093</v>
      </c>
      <c r="AV53" s="22">
        <f>SUM(Emissions!AX157:AX172)</f>
        <v>1.1894571270294327</v>
      </c>
      <c r="AW53" s="22">
        <f>SUM(Emissions!AY157:AY172)</f>
        <v>1.2168547988057521</v>
      </c>
      <c r="AX53" s="22">
        <f>SUM(Emissions!AZ157:AZ172)</f>
        <v>1.2464914466514847</v>
      </c>
      <c r="AY53" s="22">
        <f>SUM(Emissions!BA157:BA172)</f>
        <v>1.2784897968439428</v>
      </c>
      <c r="AZ53" s="22">
        <f>SUM(Emissions!BB157:BB172)</f>
        <v>1.3116775685285631</v>
      </c>
      <c r="BA53" s="22">
        <f>SUM(Emissions!BC157:BC172)</f>
        <v>1.3463587621816155</v>
      </c>
      <c r="BB53" s="22">
        <f>SUM(Emissions!BD157:BD172)</f>
        <v>1.3814286663524185</v>
      </c>
      <c r="BC53" s="22">
        <f>SUM(Emissions!BE157:BE172)</f>
        <v>1.4180063645243011</v>
      </c>
      <c r="BD53" s="22">
        <f>SUM(Emissions!BF157:BF172)</f>
        <v>1.4570353266167038</v>
      </c>
      <c r="BE53" s="22">
        <f>SUM(Emissions!BG157:BG172)</f>
        <v>1.4979350445484023</v>
      </c>
      <c r="BF53" s="22">
        <f>SUM(Emissions!BH157:BH172)</f>
        <v>1.5406161557354419</v>
      </c>
      <c r="BG53" s="22">
        <f>SUM(Emissions!BI157:BI172)</f>
        <v>1.5849310935564063</v>
      </c>
      <c r="BH53" s="22">
        <f>SUM(Emissions!BJ157:BJ172)</f>
        <v>1.6311452248572906</v>
      </c>
      <c r="BI53" s="22">
        <f>SUM(Emissions!BK157:BK172)</f>
        <v>1.6803869243726375</v>
      </c>
      <c r="BJ53" s="22">
        <f>SUM(Emissions!BL157:BL172)</f>
        <v>1.7323422534174622</v>
      </c>
      <c r="BK53" s="22">
        <f>SUM(Emissions!BM157:BM172)</f>
        <v>1.7867904364058527</v>
      </c>
      <c r="BL53" s="22">
        <f>SUM(Emissions!BN157:BN172)</f>
        <v>1.8415970450594434</v>
      </c>
      <c r="BM53" s="22">
        <f>SUM(Emissions!BO157:BO172)</f>
        <v>1.8991387778870972</v>
      </c>
      <c r="BN53" s="22">
        <f>SUM(Emissions!BP157:BP172)</f>
        <v>1.9596282864122399</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SUM(Emissions!H173:H188)</f>
        <v>0.30181390908664013</v>
      </c>
      <c r="G54" s="22">
        <f>SUM(Emissions!I173:I188)</f>
        <v>0.3169747345417806</v>
      </c>
      <c r="H54" s="22">
        <f>SUM(Emissions!J173:J188)</f>
        <v>0.2988118778073216</v>
      </c>
      <c r="I54" s="22">
        <f>SUM(Emissions!K173:K188)</f>
        <v>0.30485141350027467</v>
      </c>
      <c r="J54" s="22">
        <f>SUM(Emissions!L173:L188)</f>
        <v>0.29104793542789809</v>
      </c>
      <c r="K54" s="22">
        <f>SUM(Emissions!M173:M188)</f>
        <v>0.30371969931927756</v>
      </c>
      <c r="L54" s="22">
        <f>SUM(Emissions!N173:N188)</f>
        <v>0.31558646671880985</v>
      </c>
      <c r="M54" s="22">
        <f>SUM(Emissions!O173:O188)</f>
        <v>0.31482439856600941</v>
      </c>
      <c r="N54" s="22">
        <f>SUM(Emissions!P173:P188)</f>
        <v>0.32198183633715949</v>
      </c>
      <c r="O54" s="22">
        <f>SUM(Emissions!Q173:Q188)</f>
        <v>0.32480432586798069</v>
      </c>
      <c r="P54" s="22">
        <f>SUM(Emissions!R173:R188)</f>
        <v>0.3520536099615787</v>
      </c>
      <c r="Q54" s="22">
        <f>SUM(Emissions!S173:S188)</f>
        <v>0.34985554487039217</v>
      </c>
      <c r="R54" s="22">
        <f>SUM(Emissions!T173:T188)</f>
        <v>0.34105077884672508</v>
      </c>
      <c r="S54" s="22">
        <f>SUM(Emissions!U173:U188)</f>
        <v>0.32758514535332894</v>
      </c>
      <c r="T54" s="22">
        <f>SUM(Emissions!V173:V188)</f>
        <v>0.32504320331611769</v>
      </c>
      <c r="U54" s="22">
        <f>SUM(Emissions!W173:W188)</f>
        <v>0.33785862644157977</v>
      </c>
      <c r="V54" s="22">
        <f>SUM(Emissions!X173:X188)</f>
        <v>0.34137213437529795</v>
      </c>
      <c r="W54" s="22">
        <f>SUM(Emissions!Y173:Y188)</f>
        <v>0.34826769321972251</v>
      </c>
      <c r="X54" s="22">
        <f>SUM(Emissions!Z173:Z188)</f>
        <v>0.3721583887003278</v>
      </c>
      <c r="Y54" s="22">
        <f>SUM(Emissions!AA173:AA188)</f>
        <v>0.37016471933452583</v>
      </c>
      <c r="Z54" s="22">
        <f>SUM(Emissions!AB173:AB188)</f>
        <v>0.3711678936925738</v>
      </c>
      <c r="AA54" s="22">
        <f>SUM(Emissions!AC173:AC188)</f>
        <v>0.37415602868090186</v>
      </c>
      <c r="AB54" s="22">
        <f>SUM(Emissions!AD173:AD188)</f>
        <v>0.36968096979396708</v>
      </c>
      <c r="AC54" s="22">
        <f>SUM(Emissions!AE173:AE188)</f>
        <v>0.37340312050194213</v>
      </c>
      <c r="AD54" s="22">
        <f>SUM(Emissions!AF173:AF188)</f>
        <v>0.37510301710310695</v>
      </c>
      <c r="AE54" s="22">
        <f>SUM(Emissions!AG173:AG188)</f>
        <v>0.37469882214581196</v>
      </c>
      <c r="AF54" s="22">
        <f>SUM(Emissions!AH173:AH188)</f>
        <v>0.37265970353327549</v>
      </c>
      <c r="AG54" s="22">
        <f>SUM(Emissions!AI173:AI188)</f>
        <v>0.37228099254251157</v>
      </c>
      <c r="AH54" s="22">
        <f>SUM(Emissions!AJ173:AJ188)</f>
        <v>0.37141109436392949</v>
      </c>
      <c r="AI54" s="22">
        <f>SUM(Emissions!AK173:AK188)</f>
        <v>0.37008917694678484</v>
      </c>
      <c r="AJ54" s="22">
        <f>SUM(Emissions!AL173:AL188)</f>
        <v>0.33806572386591954</v>
      </c>
      <c r="AK54" s="22">
        <f>SUM(Emissions!AM173:AM188)</f>
        <v>0.34112981935649933</v>
      </c>
      <c r="AL54" s="22">
        <f>SUM(Emissions!AN173:AN188)</f>
        <v>0.34386039323129486</v>
      </c>
      <c r="AM54" s="22">
        <f>SUM(Emissions!AO173:AO188)</f>
        <v>0.34663854348216361</v>
      </c>
      <c r="AN54" s="22">
        <f>SUM(Emissions!AP173:AP188)</f>
        <v>0.34913909405237886</v>
      </c>
      <c r="AO54" s="22">
        <f>SUM(Emissions!AQ173:AQ188)</f>
        <v>0.35191496502780512</v>
      </c>
      <c r="AP54" s="22">
        <f>SUM(Emissions!AR173:AR188)</f>
        <v>0.35604586082345802</v>
      </c>
      <c r="AQ54" s="22">
        <f>SUM(Emissions!AS173:AS188)</f>
        <v>0.36003777032812095</v>
      </c>
      <c r="AR54" s="22">
        <f>SUM(Emissions!AT173:AT188)</f>
        <v>0.36436464601019297</v>
      </c>
      <c r="AS54" s="22">
        <f>SUM(Emissions!AU173:AU188)</f>
        <v>0.36890679832749507</v>
      </c>
      <c r="AT54" s="22">
        <f>SUM(Emissions!AV173:AV188)</f>
        <v>0.37368261920668994</v>
      </c>
      <c r="AU54" s="22">
        <f>SUM(Emissions!AW173:AW188)</f>
        <v>0.380191306337614</v>
      </c>
      <c r="AV54" s="22">
        <f>SUM(Emissions!AX173:AX188)</f>
        <v>0.38610420983892235</v>
      </c>
      <c r="AW54" s="22">
        <f>SUM(Emissions!AY173:AY188)</f>
        <v>0.39301188244115348</v>
      </c>
      <c r="AX54" s="22">
        <f>SUM(Emissions!AZ173:AZ188)</f>
        <v>0.40055555354620165</v>
      </c>
      <c r="AY54" s="22">
        <f>SUM(Emissions!BA173:BA188)</f>
        <v>0.4087636459200738</v>
      </c>
      <c r="AZ54" s="22">
        <f>SUM(Emissions!BB173:BB188)</f>
        <v>0.41723515508936526</v>
      </c>
      <c r="BA54" s="22">
        <f>SUM(Emissions!BC173:BC188)</f>
        <v>0.42609619513983399</v>
      </c>
      <c r="BB54" s="22">
        <f>SUM(Emissions!BD173:BD188)</f>
        <v>0.4350106284728088</v>
      </c>
      <c r="BC54" s="22">
        <f>SUM(Emissions!BE173:BE188)</f>
        <v>0.44431302614870899</v>
      </c>
      <c r="BD54" s="22">
        <f>SUM(Emissions!BF173:BF188)</f>
        <v>0.45428081353780003</v>
      </c>
      <c r="BE54" s="22">
        <f>SUM(Emissions!BG173:BG188)</f>
        <v>0.46470206660075192</v>
      </c>
      <c r="BF54" s="22">
        <f>SUM(Emissions!BH173:BH188)</f>
        <v>0.47557751383123664</v>
      </c>
      <c r="BG54" s="22">
        <f>SUM(Emissions!BI173:BI188)</f>
        <v>0.48685934780580192</v>
      </c>
      <c r="BH54" s="22">
        <f>SUM(Emissions!BJ173:BJ188)</f>
        <v>0.49862108449476228</v>
      </c>
      <c r="BI54" s="22">
        <f>SUM(Emissions!BK173:BK188)</f>
        <v>0.51118876402487434</v>
      </c>
      <c r="BJ54" s="22">
        <f>SUM(Emissions!BL173:BL188)</f>
        <v>0.52443030262321599</v>
      </c>
      <c r="BK54" s="22">
        <f>SUM(Emissions!BM173:BM188)</f>
        <v>0.53830712451140705</v>
      </c>
      <c r="BL54" s="22">
        <f>SUM(Emissions!BN173:BN188)</f>
        <v>0.55219561226272418</v>
      </c>
      <c r="BM54" s="22">
        <f>SUM(Emissions!BO173:BO188)</f>
        <v>0.56678095599065514</v>
      </c>
      <c r="BN54" s="22">
        <f>SUM(Emissions!BP173:BP188)</f>
        <v>0.58211827348516687</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27887.85112455436</v>
      </c>
      <c r="G58" s="22">
        <f t="shared" si="42"/>
        <v>28052.95424476856</v>
      </c>
      <c r="H58" s="22">
        <f t="shared" si="42"/>
        <v>27441.217435183567</v>
      </c>
      <c r="I58" s="22">
        <f t="shared" si="42"/>
        <v>26581.05994030408</v>
      </c>
      <c r="J58" s="22">
        <f t="shared" si="42"/>
        <v>25774.563793534111</v>
      </c>
      <c r="K58" s="22">
        <f t="shared" si="42"/>
        <v>26067.705926599345</v>
      </c>
      <c r="L58" s="22">
        <f t="shared" si="42"/>
        <v>26722.834982572273</v>
      </c>
      <c r="M58" s="22">
        <f t="shared" si="42"/>
        <v>27148.993723921943</v>
      </c>
      <c r="N58" s="22">
        <f t="shared" si="42"/>
        <v>27518.798403844699</v>
      </c>
      <c r="O58" s="22">
        <f t="shared" si="42"/>
        <v>27480.068184836913</v>
      </c>
      <c r="P58" s="22">
        <f t="shared" si="42"/>
        <v>27554.219807136677</v>
      </c>
      <c r="Q58" s="22">
        <f t="shared" si="42"/>
        <v>27355.95746628254</v>
      </c>
      <c r="R58" s="22">
        <f t="shared" si="42"/>
        <v>26716.740856961191</v>
      </c>
      <c r="S58" s="22">
        <f t="shared" si="42"/>
        <v>26637.476489992478</v>
      </c>
      <c r="T58" s="22">
        <f t="shared" si="42"/>
        <v>26374.852623436884</v>
      </c>
      <c r="U58" s="22">
        <f t="shared" si="42"/>
        <v>26533.412575204307</v>
      </c>
      <c r="V58" s="22">
        <f t="shared" si="42"/>
        <v>26410.698013112593</v>
      </c>
      <c r="W58" s="22">
        <f t="shared" si="42"/>
        <v>26955.917556178629</v>
      </c>
      <c r="X58" s="22">
        <f t="shared" si="42"/>
        <v>27407.444385583316</v>
      </c>
      <c r="Y58" s="22">
        <f t="shared" si="42"/>
        <v>27291.288746937418</v>
      </c>
      <c r="Z58" s="22">
        <f t="shared" si="42"/>
        <v>27077.0700941676</v>
      </c>
      <c r="AA58" s="22">
        <f t="shared" si="42"/>
        <v>26920.982021071421</v>
      </c>
      <c r="AB58" s="22">
        <f t="shared" si="42"/>
        <v>27031.999761134448</v>
      </c>
      <c r="AC58" s="22">
        <f t="shared" si="42"/>
        <v>27136.421186322546</v>
      </c>
      <c r="AD58" s="22">
        <f t="shared" si="42"/>
        <v>27121.284826964005</v>
      </c>
      <c r="AE58" s="22">
        <f t="shared" si="42"/>
        <v>26983.200738367173</v>
      </c>
      <c r="AF58" s="22">
        <f t="shared" si="42"/>
        <v>26753.015011303167</v>
      </c>
      <c r="AG58" s="22">
        <f t="shared" si="42"/>
        <v>26633.758927910691</v>
      </c>
      <c r="AH58" s="22">
        <f t="shared" si="42"/>
        <v>26489.019311184158</v>
      </c>
      <c r="AI58" s="22">
        <f t="shared" si="42"/>
        <v>26321.678836814081</v>
      </c>
      <c r="AJ58" s="22">
        <f t="shared" si="42"/>
        <v>24310.465375043292</v>
      </c>
      <c r="AK58" s="22">
        <f t="shared" si="42"/>
        <v>24208.07218293488</v>
      </c>
      <c r="AL58" s="22">
        <f t="shared" ref="AL58:BN58" si="43">AL4*CH4GWP</f>
        <v>24083.646248346646</v>
      </c>
      <c r="AM58" s="22">
        <f t="shared" si="43"/>
        <v>23960.08277832513</v>
      </c>
      <c r="AN58" s="22">
        <f t="shared" si="43"/>
        <v>23818.657489056255</v>
      </c>
      <c r="AO58" s="22">
        <f t="shared" si="43"/>
        <v>23690.651537812653</v>
      </c>
      <c r="AP58" s="22">
        <f t="shared" si="43"/>
        <v>23621.360167741841</v>
      </c>
      <c r="AQ58" s="22">
        <f t="shared" si="43"/>
        <v>23539.861769155032</v>
      </c>
      <c r="AR58" s="22">
        <f t="shared" si="43"/>
        <v>23471.15560479846</v>
      </c>
      <c r="AS58" s="22">
        <f t="shared" si="43"/>
        <v>23408.324482329128</v>
      </c>
      <c r="AT58" s="22">
        <f t="shared" si="43"/>
        <v>23351.565205993687</v>
      </c>
      <c r="AU58" s="22">
        <f t="shared" si="43"/>
        <v>23365.392261922203</v>
      </c>
      <c r="AV58" s="22">
        <f t="shared" si="43"/>
        <v>23340.943700030592</v>
      </c>
      <c r="AW58" s="22">
        <f t="shared" si="43"/>
        <v>23356.064701372798</v>
      </c>
      <c r="AX58" s="22">
        <f t="shared" si="43"/>
        <v>23391.444927535125</v>
      </c>
      <c r="AY58" s="22">
        <f t="shared" si="43"/>
        <v>23446.550645051193</v>
      </c>
      <c r="AZ58" s="22">
        <f t="shared" si="43"/>
        <v>23493.182175146481</v>
      </c>
      <c r="BA58" s="22">
        <f t="shared" si="43"/>
        <v>23544.850895197389</v>
      </c>
      <c r="BB58" s="22">
        <f t="shared" si="43"/>
        <v>23586.195526294174</v>
      </c>
      <c r="BC58" s="22">
        <f t="shared" si="43"/>
        <v>23631.27762350726</v>
      </c>
      <c r="BD58" s="22">
        <f t="shared" si="43"/>
        <v>23690.830869849957</v>
      </c>
      <c r="BE58" s="22">
        <f t="shared" si="43"/>
        <v>23747.313235932925</v>
      </c>
      <c r="BF58" s="22">
        <f t="shared" si="43"/>
        <v>23807.153183839066</v>
      </c>
      <c r="BG58" s="22">
        <f t="shared" si="43"/>
        <v>23867.57744605689</v>
      </c>
      <c r="BH58" s="22">
        <f t="shared" si="43"/>
        <v>23930.475220559889</v>
      </c>
      <c r="BI58" s="22">
        <f t="shared" si="43"/>
        <v>24007.294115327993</v>
      </c>
      <c r="BJ58" s="22">
        <f t="shared" si="43"/>
        <v>24083.965153061945</v>
      </c>
      <c r="BK58" s="22">
        <f t="shared" si="43"/>
        <v>24165.1803913691</v>
      </c>
      <c r="BL58" s="22">
        <f t="shared" si="43"/>
        <v>24227.573932414867</v>
      </c>
      <c r="BM58" s="22">
        <f t="shared" si="43"/>
        <v>24294.850293370324</v>
      </c>
      <c r="BN58" s="22">
        <f t="shared" si="43"/>
        <v>24367.611782892047</v>
      </c>
    </row>
    <row r="59" spans="1:72" x14ac:dyDescent="0.25">
      <c r="A59" t="str">
        <f>A11</f>
        <v>3A Livestock</v>
      </c>
      <c r="B59" t="str">
        <f t="shared" ref="B59:D59" si="44">B11</f>
        <v>3A2 Manure management (CH4)</v>
      </c>
      <c r="C59" t="s">
        <v>632</v>
      </c>
      <c r="D59" t="str">
        <f t="shared" si="44"/>
        <v>CH4</v>
      </c>
      <c r="E59" t="s">
        <v>630</v>
      </c>
      <c r="F59" s="22">
        <f t="shared" ref="F59:AK59" si="45">F11*CH4GWP</f>
        <v>666.06204934001551</v>
      </c>
      <c r="G59" s="22">
        <f t="shared" si="45"/>
        <v>732.12436901914043</v>
      </c>
      <c r="H59" s="22">
        <f t="shared" si="45"/>
        <v>700.56680996537909</v>
      </c>
      <c r="I59" s="22">
        <f t="shared" si="45"/>
        <v>712.45688981398314</v>
      </c>
      <c r="J59" s="22">
        <f t="shared" si="45"/>
        <v>673.84019056197121</v>
      </c>
      <c r="K59" s="22">
        <f t="shared" si="45"/>
        <v>693.75148778351172</v>
      </c>
      <c r="L59" s="22">
        <f t="shared" si="45"/>
        <v>735.0532688951846</v>
      </c>
      <c r="M59" s="22">
        <f t="shared" si="45"/>
        <v>726.81306453403101</v>
      </c>
      <c r="N59" s="22">
        <f t="shared" si="45"/>
        <v>739.05090449418776</v>
      </c>
      <c r="O59" s="22">
        <f t="shared" si="45"/>
        <v>751.5428196938949</v>
      </c>
      <c r="P59" s="22">
        <f t="shared" si="45"/>
        <v>762.61798038874713</v>
      </c>
      <c r="Q59" s="22">
        <f t="shared" si="45"/>
        <v>770.037342974083</v>
      </c>
      <c r="R59" s="22">
        <f t="shared" si="45"/>
        <v>755.58203891254311</v>
      </c>
      <c r="S59" s="22">
        <f t="shared" si="45"/>
        <v>721.75143456019089</v>
      </c>
      <c r="T59" s="22">
        <f t="shared" si="45"/>
        <v>716.67484725890722</v>
      </c>
      <c r="U59" s="22">
        <f t="shared" si="45"/>
        <v>729.32337712122808</v>
      </c>
      <c r="V59" s="22">
        <f t="shared" si="45"/>
        <v>720.68997500480248</v>
      </c>
      <c r="W59" s="22">
        <f t="shared" si="45"/>
        <v>731.3640552803688</v>
      </c>
      <c r="X59" s="22">
        <f t="shared" si="45"/>
        <v>761.56334487642721</v>
      </c>
      <c r="Y59" s="22">
        <f t="shared" si="45"/>
        <v>763.39480303850974</v>
      </c>
      <c r="Z59" s="22">
        <f t="shared" si="45"/>
        <v>759.25274923515042</v>
      </c>
      <c r="AA59" s="22">
        <f t="shared" si="45"/>
        <v>751.41115031540085</v>
      </c>
      <c r="AB59" s="22">
        <f t="shared" si="45"/>
        <v>773.03623561107304</v>
      </c>
      <c r="AC59" s="22">
        <f t="shared" si="45"/>
        <v>774.99340998192542</v>
      </c>
      <c r="AD59" s="22">
        <f t="shared" si="45"/>
        <v>772.52782470735144</v>
      </c>
      <c r="AE59" s="22">
        <f t="shared" si="45"/>
        <v>765.5687223669903</v>
      </c>
      <c r="AF59" s="22">
        <f t="shared" si="45"/>
        <v>755.23154018991795</v>
      </c>
      <c r="AG59" s="22">
        <f t="shared" si="45"/>
        <v>748.63481285281853</v>
      </c>
      <c r="AH59" s="22">
        <f t="shared" si="45"/>
        <v>741.15107294815061</v>
      </c>
      <c r="AI59" s="22">
        <f t="shared" si="45"/>
        <v>732.87389433663407</v>
      </c>
      <c r="AJ59" s="22">
        <f t="shared" si="45"/>
        <v>660.72778803993322</v>
      </c>
      <c r="AK59" s="22">
        <f t="shared" si="45"/>
        <v>664.50348157007193</v>
      </c>
      <c r="AL59" s="22">
        <f t="shared" ref="AL59:BN59" si="46">AL11*CH4GWP</f>
        <v>667.56378702486563</v>
      </c>
      <c r="AM59" s="22">
        <f t="shared" si="46"/>
        <v>670.69769583190975</v>
      </c>
      <c r="AN59" s="22">
        <f t="shared" si="46"/>
        <v>673.2377034703087</v>
      </c>
      <c r="AO59" s="22">
        <f t="shared" si="46"/>
        <v>676.31666405960311</v>
      </c>
      <c r="AP59" s="22">
        <f t="shared" si="46"/>
        <v>682.23126710914755</v>
      </c>
      <c r="AQ59" s="22">
        <f t="shared" si="46"/>
        <v>687.80377237921095</v>
      </c>
      <c r="AR59" s="22">
        <f t="shared" si="46"/>
        <v>693.99176569576753</v>
      </c>
      <c r="AS59" s="22">
        <f t="shared" si="46"/>
        <v>700.54342489812018</v>
      </c>
      <c r="AT59" s="22">
        <f t="shared" si="46"/>
        <v>707.48956732814781</v>
      </c>
      <c r="AU59" s="22">
        <f t="shared" si="46"/>
        <v>717.87622627510996</v>
      </c>
      <c r="AV59" s="22">
        <f t="shared" si="46"/>
        <v>726.97452397833274</v>
      </c>
      <c r="AW59" s="22">
        <f t="shared" si="46"/>
        <v>737.92523971022547</v>
      </c>
      <c r="AX59" s="22">
        <f t="shared" si="46"/>
        <v>749.99725753843336</v>
      </c>
      <c r="AY59" s="22">
        <f t="shared" si="46"/>
        <v>763.22958429894766</v>
      </c>
      <c r="AZ59" s="22">
        <f t="shared" si="46"/>
        <v>776.89249455446793</v>
      </c>
      <c r="BA59" s="22">
        <f t="shared" si="46"/>
        <v>791.15155954795637</v>
      </c>
      <c r="BB59" s="22">
        <f t="shared" si="46"/>
        <v>805.34864362656185</v>
      </c>
      <c r="BC59" s="22">
        <f t="shared" si="46"/>
        <v>820.12196250458362</v>
      </c>
      <c r="BD59" s="22">
        <f t="shared" si="46"/>
        <v>835.987303833704</v>
      </c>
      <c r="BE59" s="22">
        <f t="shared" si="46"/>
        <v>852.57707387123969</v>
      </c>
      <c r="BF59" s="22">
        <f t="shared" si="46"/>
        <v>869.82359568333447</v>
      </c>
      <c r="BG59" s="22">
        <f t="shared" si="46"/>
        <v>887.62299949143846</v>
      </c>
      <c r="BH59" s="22">
        <f t="shared" si="46"/>
        <v>906.10060312622818</v>
      </c>
      <c r="BI59" s="22">
        <f t="shared" si="46"/>
        <v>925.84561664051671</v>
      </c>
      <c r="BJ59" s="22">
        <f t="shared" si="46"/>
        <v>946.63881858989907</v>
      </c>
      <c r="BK59" s="22">
        <f t="shared" si="46"/>
        <v>968.33817309277924</v>
      </c>
      <c r="BL59" s="22">
        <f t="shared" si="46"/>
        <v>989.78519682003423</v>
      </c>
      <c r="BM59" s="22">
        <f t="shared" si="46"/>
        <v>1012.2244906951219</v>
      </c>
      <c r="BN59" s="22">
        <f t="shared" si="46"/>
        <v>1035.7335705356879</v>
      </c>
    </row>
    <row r="60" spans="1:72" x14ac:dyDescent="0.25">
      <c r="A60" t="str">
        <f>A19</f>
        <v>3A Livestock</v>
      </c>
      <c r="B60" t="str">
        <f t="shared" ref="B60:D60" si="47">B19</f>
        <v>3A2 Manure management (N2O)</v>
      </c>
      <c r="C60" t="s">
        <v>633</v>
      </c>
      <c r="D60" t="str">
        <f t="shared" si="47"/>
        <v>N2O</v>
      </c>
      <c r="E60" t="s">
        <v>630</v>
      </c>
      <c r="F60" s="22">
        <f t="shared" ref="F60:AK60" si="48">F19*N2OGWP</f>
        <v>1255.1652754869137</v>
      </c>
      <c r="G60" s="22">
        <f t="shared" si="48"/>
        <v>1258.0143640040135</v>
      </c>
      <c r="H60" s="22">
        <f t="shared" si="48"/>
        <v>1225.2163625655207</v>
      </c>
      <c r="I60" s="22">
        <f t="shared" si="48"/>
        <v>1236.3224727966381</v>
      </c>
      <c r="J60" s="22">
        <f t="shared" si="48"/>
        <v>1196.4788414758145</v>
      </c>
      <c r="K60" s="22">
        <f t="shared" si="48"/>
        <v>1241.7643864691374</v>
      </c>
      <c r="L60" s="22">
        <f t="shared" si="48"/>
        <v>1306.5378094378329</v>
      </c>
      <c r="M60" s="22">
        <f t="shared" si="48"/>
        <v>1321.5734657862276</v>
      </c>
      <c r="N60" s="22">
        <f t="shared" si="48"/>
        <v>1372.8496560471892</v>
      </c>
      <c r="O60" s="22">
        <f t="shared" si="48"/>
        <v>1397.6106559713833</v>
      </c>
      <c r="P60" s="22">
        <f t="shared" si="48"/>
        <v>1437.1521613218097</v>
      </c>
      <c r="Q60" s="22">
        <f t="shared" si="48"/>
        <v>1420.7532667016601</v>
      </c>
      <c r="R60" s="22">
        <f t="shared" si="48"/>
        <v>1453.9931240925632</v>
      </c>
      <c r="S60" s="22">
        <f t="shared" si="48"/>
        <v>1423.6012907024699</v>
      </c>
      <c r="T60" s="22">
        <f t="shared" si="48"/>
        <v>1426.753610882653</v>
      </c>
      <c r="U60" s="22">
        <f t="shared" si="48"/>
        <v>1477.1488035237094</v>
      </c>
      <c r="V60" s="22">
        <f t="shared" si="48"/>
        <v>1517.6310373242886</v>
      </c>
      <c r="W60" s="22">
        <f t="shared" si="48"/>
        <v>1563.8037591101804</v>
      </c>
      <c r="X60" s="22">
        <f t="shared" si="48"/>
        <v>1600.9778867790778</v>
      </c>
      <c r="Y60" s="22">
        <f t="shared" si="48"/>
        <v>1570.3300471621321</v>
      </c>
      <c r="Z60" s="22">
        <f t="shared" si="48"/>
        <v>1579.8471445717203</v>
      </c>
      <c r="AA60" s="22">
        <f t="shared" si="48"/>
        <v>1630.4753358386679</v>
      </c>
      <c r="AB60" s="22">
        <f t="shared" si="48"/>
        <v>1587.0774267675997</v>
      </c>
      <c r="AC60" s="22">
        <f t="shared" si="48"/>
        <v>1608.0792695727637</v>
      </c>
      <c r="AD60" s="22">
        <f t="shared" si="48"/>
        <v>1618.0006197381381</v>
      </c>
      <c r="AE60" s="22">
        <f t="shared" si="48"/>
        <v>1616.3912331770568</v>
      </c>
      <c r="AF60" s="22">
        <f t="shared" si="48"/>
        <v>1605.7397365381098</v>
      </c>
      <c r="AG60" s="22">
        <f t="shared" si="48"/>
        <v>1603.6792356650183</v>
      </c>
      <c r="AH60" s="22">
        <f t="shared" si="48"/>
        <v>1598.8104669418653</v>
      </c>
      <c r="AI60" s="22">
        <f t="shared" si="48"/>
        <v>1591.3356731716469</v>
      </c>
      <c r="AJ60" s="22">
        <f t="shared" si="48"/>
        <v>1418.9234708925355</v>
      </c>
      <c r="AK60" s="22">
        <f t="shared" si="48"/>
        <v>1435.5097876453976</v>
      </c>
      <c r="AL60" s="22">
        <f t="shared" ref="AL60:BN60" si="49">AL19*N2OGWP</f>
        <v>1450.2305723599331</v>
      </c>
      <c r="AM60" s="22">
        <f t="shared" si="49"/>
        <v>1465.1295002765023</v>
      </c>
      <c r="AN60" s="22">
        <f t="shared" si="49"/>
        <v>1478.4676409904835</v>
      </c>
      <c r="AO60" s="22">
        <f t="shared" si="49"/>
        <v>1493.224592732834</v>
      </c>
      <c r="AP60" s="22">
        <f t="shared" si="49"/>
        <v>1515.676850319998</v>
      </c>
      <c r="AQ60" s="22">
        <f t="shared" si="49"/>
        <v>1537.3385811140683</v>
      </c>
      <c r="AR60" s="22">
        <f t="shared" si="49"/>
        <v>1560.7780823715566</v>
      </c>
      <c r="AS60" s="22">
        <f t="shared" si="49"/>
        <v>1585.3479277479601</v>
      </c>
      <c r="AT60" s="22">
        <f t="shared" si="49"/>
        <v>1611.1575175235459</v>
      </c>
      <c r="AU60" s="22">
        <f t="shared" si="49"/>
        <v>1646.6820934424234</v>
      </c>
      <c r="AV60" s="22">
        <f t="shared" si="49"/>
        <v>1678.9835937375958</v>
      </c>
      <c r="AW60" s="22">
        <f t="shared" si="49"/>
        <v>1716.6733435606036</v>
      </c>
      <c r="AX60" s="22">
        <f t="shared" si="49"/>
        <v>1757.8129699317558</v>
      </c>
      <c r="AY60" s="22">
        <f t="shared" si="49"/>
        <v>1802.5746053417458</v>
      </c>
      <c r="AZ60" s="22">
        <f t="shared" si="49"/>
        <v>1849.1358173589599</v>
      </c>
      <c r="BA60" s="22">
        <f t="shared" si="49"/>
        <v>1897.8459956885981</v>
      </c>
      <c r="BB60" s="22">
        <f t="shared" si="49"/>
        <v>1946.8773945405251</v>
      </c>
      <c r="BC60" s="22">
        <f t="shared" si="49"/>
        <v>1998.0599695524274</v>
      </c>
      <c r="BD60" s="22">
        <f t="shared" si="49"/>
        <v>2052.9094676489431</v>
      </c>
      <c r="BE60" s="22">
        <f t="shared" si="49"/>
        <v>2110.6006384361058</v>
      </c>
      <c r="BF60" s="22">
        <f t="shared" si="49"/>
        <v>2170.8287634628769</v>
      </c>
      <c r="BG60" s="22">
        <f t="shared" si="49"/>
        <v>2233.3363407449929</v>
      </c>
      <c r="BH60" s="22">
        <f t="shared" si="49"/>
        <v>2298.5352831033929</v>
      </c>
      <c r="BI60" s="22">
        <f t="shared" si="49"/>
        <v>2368.2050042258757</v>
      </c>
      <c r="BJ60" s="22">
        <f t="shared" si="49"/>
        <v>2441.9797719207495</v>
      </c>
      <c r="BK60" s="22">
        <f t="shared" si="49"/>
        <v>2519.317084099825</v>
      </c>
      <c r="BL60" s="22">
        <f t="shared" si="49"/>
        <v>2596.8183837071201</v>
      </c>
      <c r="BM60" s="22">
        <f t="shared" si="49"/>
        <v>2678.2416940123098</v>
      </c>
      <c r="BN60" s="22">
        <f t="shared" si="49"/>
        <v>2763.8912575262557</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920.63198550116749</v>
      </c>
      <c r="AC61" s="22">
        <f t="shared" si="51"/>
        <v>958.89617652703839</v>
      </c>
      <c r="AD61" s="22">
        <f t="shared" si="51"/>
        <v>942.41124067290946</v>
      </c>
      <c r="AE61" s="22">
        <f t="shared" si="51"/>
        <v>927.33819518053326</v>
      </c>
      <c r="AF61" s="22">
        <f t="shared" si="51"/>
        <v>934.76306456815712</v>
      </c>
      <c r="AG61" s="22">
        <f t="shared" si="51"/>
        <v>941.07033411578141</v>
      </c>
      <c r="AH61" s="22">
        <f t="shared" si="51"/>
        <v>941.00032030340537</v>
      </c>
      <c r="AI61" s="22">
        <f t="shared" si="51"/>
        <v>940.95787082168329</v>
      </c>
      <c r="AJ61" s="22">
        <f t="shared" si="51"/>
        <v>940.91542133996109</v>
      </c>
      <c r="AK61" s="22">
        <f t="shared" si="51"/>
        <v>940.87297185823888</v>
      </c>
      <c r="AL61" s="22">
        <f t="shared" ref="AL61:BN61" si="52">AL27*CH4GWP</f>
        <v>940.8305223765168</v>
      </c>
      <c r="AM61" s="22">
        <f t="shared" si="52"/>
        <v>940.78807289479448</v>
      </c>
      <c r="AN61" s="22">
        <f t="shared" si="52"/>
        <v>940.74562341307217</v>
      </c>
      <c r="AO61" s="22">
        <f t="shared" si="52"/>
        <v>940.70317393134997</v>
      </c>
      <c r="AP61" s="22">
        <f t="shared" si="52"/>
        <v>940.66072444962788</v>
      </c>
      <c r="AQ61" s="22">
        <f t="shared" si="52"/>
        <v>940.61827496790579</v>
      </c>
      <c r="AR61" s="22">
        <f t="shared" si="52"/>
        <v>940.57582548618359</v>
      </c>
      <c r="AS61" s="22">
        <f t="shared" si="52"/>
        <v>940.53337600446139</v>
      </c>
      <c r="AT61" s="22">
        <f t="shared" si="52"/>
        <v>940.49092652273885</v>
      </c>
      <c r="AU61" s="22">
        <f t="shared" si="52"/>
        <v>940.16550853350395</v>
      </c>
      <c r="AV61" s="22">
        <f t="shared" si="52"/>
        <v>939.84009054426895</v>
      </c>
      <c r="AW61" s="22">
        <f t="shared" si="52"/>
        <v>939.51467255503383</v>
      </c>
      <c r="AX61" s="22">
        <f t="shared" si="52"/>
        <v>939.18925456579859</v>
      </c>
      <c r="AY61" s="22">
        <f t="shared" si="52"/>
        <v>938.86383657656359</v>
      </c>
      <c r="AZ61" s="22">
        <f t="shared" si="52"/>
        <v>938.53841858732835</v>
      </c>
      <c r="BA61" s="22">
        <f t="shared" si="52"/>
        <v>938.21300059809323</v>
      </c>
      <c r="BB61" s="22">
        <f t="shared" si="52"/>
        <v>937.88758260885834</v>
      </c>
      <c r="BC61" s="22">
        <f t="shared" si="52"/>
        <v>937.47556724586946</v>
      </c>
      <c r="BD61" s="22">
        <f t="shared" si="52"/>
        <v>937.0635518828808</v>
      </c>
      <c r="BE61" s="22">
        <f t="shared" si="52"/>
        <v>936.65153651989203</v>
      </c>
      <c r="BF61" s="22">
        <f t="shared" si="52"/>
        <v>936.23952115690304</v>
      </c>
      <c r="BG61" s="22">
        <f t="shared" si="52"/>
        <v>935.8275057939145</v>
      </c>
      <c r="BH61" s="22">
        <f t="shared" si="52"/>
        <v>935.41549043092584</v>
      </c>
      <c r="BI61" s="22">
        <f t="shared" si="52"/>
        <v>935.00347506793696</v>
      </c>
      <c r="BJ61" s="22">
        <f t="shared" si="52"/>
        <v>934.59145970494808</v>
      </c>
      <c r="BK61" s="22">
        <f t="shared" si="52"/>
        <v>934.17944434195954</v>
      </c>
      <c r="BL61" s="22">
        <f t="shared" si="52"/>
        <v>933.76742897897088</v>
      </c>
      <c r="BM61" s="22">
        <f t="shared" si="52"/>
        <v>933.355413615982</v>
      </c>
      <c r="BN61" s="22">
        <f t="shared" si="52"/>
        <v>932.94339825299323</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964.38790587743847</v>
      </c>
      <c r="AC62" s="22">
        <f t="shared" si="54"/>
        <v>995.11705333830332</v>
      </c>
      <c r="AD62" s="22">
        <f t="shared" si="54"/>
        <v>981.13718735916825</v>
      </c>
      <c r="AE62" s="22">
        <f t="shared" si="54"/>
        <v>968.87559608273943</v>
      </c>
      <c r="AF62" s="22">
        <f t="shared" si="54"/>
        <v>974.98616224631087</v>
      </c>
      <c r="AG62" s="22">
        <f t="shared" si="54"/>
        <v>980.18407848988204</v>
      </c>
      <c r="AH62" s="22">
        <f t="shared" si="54"/>
        <v>980.17420305345331</v>
      </c>
      <c r="AI62" s="22">
        <f t="shared" si="54"/>
        <v>980.06285727191118</v>
      </c>
      <c r="AJ62" s="22">
        <f t="shared" si="54"/>
        <v>979.95151149036906</v>
      </c>
      <c r="AK62" s="22">
        <f t="shared" si="54"/>
        <v>979.84016570882682</v>
      </c>
      <c r="AL62" s="22">
        <f t="shared" ref="AL62:BN62" si="55">AL34*N2OGWP</f>
        <v>979.7288199272848</v>
      </c>
      <c r="AM62" s="22">
        <f t="shared" si="55"/>
        <v>979.61747414574268</v>
      </c>
      <c r="AN62" s="22">
        <f t="shared" si="55"/>
        <v>979.50612836420055</v>
      </c>
      <c r="AO62" s="22">
        <f t="shared" si="55"/>
        <v>979.39478258265842</v>
      </c>
      <c r="AP62" s="22">
        <f t="shared" si="55"/>
        <v>979.2834368011163</v>
      </c>
      <c r="AQ62" s="22">
        <f t="shared" si="55"/>
        <v>979.17209101957428</v>
      </c>
      <c r="AR62" s="22">
        <f t="shared" si="55"/>
        <v>979.06074523803215</v>
      </c>
      <c r="AS62" s="22">
        <f t="shared" si="55"/>
        <v>978.94939945649003</v>
      </c>
      <c r="AT62" s="22">
        <f t="shared" si="55"/>
        <v>978.83805367494779</v>
      </c>
      <c r="AU62" s="22">
        <f t="shared" si="55"/>
        <v>978.54808966225437</v>
      </c>
      <c r="AV62" s="22">
        <f t="shared" si="55"/>
        <v>978.25812564956084</v>
      </c>
      <c r="AW62" s="22">
        <f t="shared" si="55"/>
        <v>977.96816163686697</v>
      </c>
      <c r="AX62" s="22">
        <f t="shared" si="55"/>
        <v>977.67819762417309</v>
      </c>
      <c r="AY62" s="22">
        <f t="shared" si="55"/>
        <v>977.38823361147956</v>
      </c>
      <c r="AZ62" s="22">
        <f t="shared" si="55"/>
        <v>977.09826959878592</v>
      </c>
      <c r="BA62" s="22">
        <f t="shared" si="55"/>
        <v>976.80830558609227</v>
      </c>
      <c r="BB62" s="22">
        <f t="shared" si="55"/>
        <v>976.51834157339863</v>
      </c>
      <c r="BC62" s="22">
        <f t="shared" si="55"/>
        <v>976.15766075903787</v>
      </c>
      <c r="BD62" s="22">
        <f t="shared" si="55"/>
        <v>975.79697994467733</v>
      </c>
      <c r="BE62" s="22">
        <f t="shared" si="55"/>
        <v>975.43629913031646</v>
      </c>
      <c r="BF62" s="22">
        <f t="shared" si="55"/>
        <v>975.07561831595558</v>
      </c>
      <c r="BG62" s="22">
        <f t="shared" si="55"/>
        <v>974.71493750159482</v>
      </c>
      <c r="BH62" s="22">
        <f t="shared" si="55"/>
        <v>974.35425668723417</v>
      </c>
      <c r="BI62" s="22">
        <f t="shared" si="55"/>
        <v>973.99357587287363</v>
      </c>
      <c r="BJ62" s="22">
        <f t="shared" si="55"/>
        <v>973.63289505851253</v>
      </c>
      <c r="BK62" s="22">
        <f t="shared" si="55"/>
        <v>973.27221424415188</v>
      </c>
      <c r="BL62" s="22">
        <f t="shared" si="55"/>
        <v>972.91153342979101</v>
      </c>
      <c r="BM62" s="22">
        <f t="shared" si="55"/>
        <v>972.55085261543036</v>
      </c>
      <c r="BN62" s="22">
        <f t="shared" si="55"/>
        <v>972.19017180106971</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1796.7282227433116</v>
      </c>
      <c r="AC63" s="22">
        <f t="shared" si="57"/>
        <v>1804.6805285663722</v>
      </c>
      <c r="AD63" s="22">
        <f t="shared" si="57"/>
        <v>1810.4823286753442</v>
      </c>
      <c r="AE63" s="22">
        <f t="shared" si="57"/>
        <v>1814.9143181484453</v>
      </c>
      <c r="AF63" s="22">
        <f t="shared" si="57"/>
        <v>1817.9370782173082</v>
      </c>
      <c r="AG63" s="22">
        <f t="shared" si="57"/>
        <v>1819.8380711815039</v>
      </c>
      <c r="AH63" s="22">
        <f t="shared" si="57"/>
        <v>1822.6691860661754</v>
      </c>
      <c r="AI63" s="22">
        <f t="shared" si="57"/>
        <v>1825.0975901295374</v>
      </c>
      <c r="AJ63" s="22">
        <f t="shared" si="57"/>
        <v>1827.1527450413378</v>
      </c>
      <c r="AK63" s="22">
        <f t="shared" si="57"/>
        <v>1809.0502954429558</v>
      </c>
      <c r="AL63" s="22">
        <f t="shared" si="57"/>
        <v>1814.2814706196953</v>
      </c>
      <c r="AM63" s="22">
        <f t="shared" si="57"/>
        <v>1819.2221539791888</v>
      </c>
      <c r="AN63" s="22">
        <f t="shared" si="57"/>
        <v>1824.1332627723557</v>
      </c>
      <c r="AO63" s="22">
        <f t="shared" si="57"/>
        <v>1828.7994107770244</v>
      </c>
      <c r="AP63" s="22">
        <f t="shared" si="57"/>
        <v>1833.5939082194125</v>
      </c>
      <c r="AQ63" s="22">
        <f t="shared" si="57"/>
        <v>1839.2007685548485</v>
      </c>
      <c r="AR63" s="22">
        <f t="shared" si="57"/>
        <v>1844.6577877430766</v>
      </c>
      <c r="AS63" s="22">
        <f t="shared" si="57"/>
        <v>1850.2793241653137</v>
      </c>
      <c r="AT63" s="22">
        <f t="shared" si="57"/>
        <v>1855.9854810600493</v>
      </c>
      <c r="AU63" s="22">
        <f t="shared" si="57"/>
        <v>1861.786573283136</v>
      </c>
      <c r="AV63" s="22">
        <f t="shared" si="57"/>
        <v>1868.6196575094596</v>
      </c>
      <c r="AW63" s="22">
        <f t="shared" si="57"/>
        <v>1874.998685393879</v>
      </c>
      <c r="AX63" s="22">
        <f t="shared" si="57"/>
        <v>1881.9388814970896</v>
      </c>
      <c r="AY63" s="22">
        <f t="shared" si="57"/>
        <v>1889.1980781232448</v>
      </c>
      <c r="AZ63" s="22">
        <f t="shared" si="57"/>
        <v>1896.7800767453462</v>
      </c>
      <c r="BA63" s="22">
        <f t="shared" si="57"/>
        <v>1904.4049199737531</v>
      </c>
      <c r="BB63" s="22">
        <f t="shared" si="57"/>
        <v>1912.1663624717548</v>
      </c>
      <c r="BC63" s="22">
        <f t="shared" si="57"/>
        <v>1919.8589249342422</v>
      </c>
      <c r="BD63" s="22">
        <f t="shared" si="57"/>
        <v>1927.6768792272226</v>
      </c>
      <c r="BE63" s="22">
        <f t="shared" si="57"/>
        <v>1935.770781909353</v>
      </c>
      <c r="BF63" s="22">
        <f t="shared" si="57"/>
        <v>1943.9876438165074</v>
      </c>
      <c r="BG63" s="22">
        <f t="shared" si="57"/>
        <v>1952.3371115313735</v>
      </c>
      <c r="BH63" s="22">
        <f t="shared" si="57"/>
        <v>1960.7836561898755</v>
      </c>
      <c r="BI63" s="22">
        <f t="shared" si="57"/>
        <v>1969.3579322814026</v>
      </c>
      <c r="BJ63" s="22">
        <f t="shared" si="57"/>
        <v>1978.2206871718461</v>
      </c>
      <c r="BK63" s="22">
        <f t="shared" si="57"/>
        <v>1987.2669364953838</v>
      </c>
      <c r="BL63" s="22">
        <f t="shared" si="57"/>
        <v>1996.4794779602205</v>
      </c>
      <c r="BM63" s="22">
        <f t="shared" si="57"/>
        <v>2005.5366219226246</v>
      </c>
      <c r="BN63" s="22">
        <f t="shared" si="57"/>
        <v>2014.7735985970744</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469.97396782296096</v>
      </c>
      <c r="AD64" s="22">
        <f t="shared" si="58"/>
        <v>469.88529431882711</v>
      </c>
      <c r="AE64" s="22">
        <f t="shared" si="58"/>
        <v>469.81755671506932</v>
      </c>
      <c r="AF64" s="22">
        <f t="shared" si="58"/>
        <v>469.77135747993066</v>
      </c>
      <c r="AG64" s="22">
        <f t="shared" si="58"/>
        <v>469.74230309951372</v>
      </c>
      <c r="AH64" s="22">
        <f t="shared" si="58"/>
        <v>469.69903292944343</v>
      </c>
      <c r="AI64" s="22">
        <f t="shared" si="58"/>
        <v>469.6619177076663</v>
      </c>
      <c r="AJ64" s="22">
        <f t="shared" si="58"/>
        <v>469.63050714815989</v>
      </c>
      <c r="AK64" s="22">
        <f t="shared" si="58"/>
        <v>469.90718121640492</v>
      </c>
      <c r="AL64" s="22">
        <f t="shared" si="58"/>
        <v>469.82722902485284</v>
      </c>
      <c r="AM64" s="22">
        <f t="shared" si="58"/>
        <v>469.75171664971538</v>
      </c>
      <c r="AN64" s="22">
        <f t="shared" si="58"/>
        <v>469.67665628608808</v>
      </c>
      <c r="AO64" s="22">
        <f t="shared" si="58"/>
        <v>469.6053398521176</v>
      </c>
      <c r="AP64" s="22">
        <f t="shared" si="58"/>
        <v>469.53206175208112</v>
      </c>
      <c r="AQ64" s="22">
        <f t="shared" si="58"/>
        <v>469.44636766683288</v>
      </c>
      <c r="AR64" s="22">
        <f t="shared" si="58"/>
        <v>469.3629637224609</v>
      </c>
      <c r="AS64" s="22">
        <f t="shared" si="58"/>
        <v>469.27704533095948</v>
      </c>
      <c r="AT64" s="22">
        <f t="shared" si="58"/>
        <v>469.18983361778606</v>
      </c>
      <c r="AU64" s="22">
        <f t="shared" si="58"/>
        <v>469.1011709328327</v>
      </c>
      <c r="AV64" s="22">
        <f t="shared" si="58"/>
        <v>468.99673549710423</v>
      </c>
      <c r="AW64" s="22">
        <f t="shared" si="58"/>
        <v>468.89923976390867</v>
      </c>
      <c r="AX64" s="22">
        <f t="shared" si="58"/>
        <v>468.79316725256933</v>
      </c>
      <c r="AY64" s="22">
        <f t="shared" si="58"/>
        <v>468.68221920369706</v>
      </c>
      <c r="AZ64" s="22">
        <f t="shared" si="58"/>
        <v>468.56633751637054</v>
      </c>
      <c r="BA64" s="22">
        <f t="shared" si="58"/>
        <v>468.44980100100719</v>
      </c>
      <c r="BB64" s="22">
        <f t="shared" si="58"/>
        <v>468.33117673086622</v>
      </c>
      <c r="BC64" s="22">
        <f t="shared" si="58"/>
        <v>468.21360520883775</v>
      </c>
      <c r="BD64" s="22">
        <f t="shared" si="58"/>
        <v>468.09411722419583</v>
      </c>
      <c r="BE64" s="22">
        <f t="shared" si="58"/>
        <v>467.97041170186452</v>
      </c>
      <c r="BF64" s="22">
        <f t="shared" si="58"/>
        <v>467.8448268963549</v>
      </c>
      <c r="BG64" s="22">
        <f t="shared" si="58"/>
        <v>467.71721537130691</v>
      </c>
      <c r="BH64" s="22">
        <f t="shared" si="58"/>
        <v>467.58812014247724</v>
      </c>
      <c r="BI64" s="22">
        <f t="shared" si="58"/>
        <v>467.45707269303637</v>
      </c>
      <c r="BJ64" s="22">
        <f t="shared" si="58"/>
        <v>467.32161619373375</v>
      </c>
      <c r="BK64" s="22">
        <f t="shared" si="58"/>
        <v>467.18335520374455</v>
      </c>
      <c r="BL64" s="22">
        <f t="shared" si="58"/>
        <v>467.0425526393127</v>
      </c>
      <c r="BM64" s="22">
        <f t="shared" si="58"/>
        <v>466.90412513793274</v>
      </c>
      <c r="BN64" s="22">
        <f t="shared" si="58"/>
        <v>466.76294911084779</v>
      </c>
    </row>
    <row r="65" spans="1:72" x14ac:dyDescent="0.25">
      <c r="A65" t="str">
        <f>A43</f>
        <v>3C Aggregated and non-CO2 emissions on land</v>
      </c>
      <c r="B65" t="str">
        <f>B43</f>
        <v>3C4 Direct N2O from managed soils (N2O)</v>
      </c>
      <c r="C65" t="s">
        <v>637</v>
      </c>
      <c r="D65" t="str">
        <f>D43</f>
        <v>N2O</v>
      </c>
      <c r="E65" t="s">
        <v>630</v>
      </c>
      <c r="F65" s="22">
        <f t="shared" ref="F65:AK65" si="59">F43*N2OGWP</f>
        <v>19504.904423790304</v>
      </c>
      <c r="G65" s="22">
        <f t="shared" si="59"/>
        <v>19292.945969163135</v>
      </c>
      <c r="H65" s="22">
        <f t="shared" si="59"/>
        <v>19045.664085317185</v>
      </c>
      <c r="I65" s="22">
        <f t="shared" si="59"/>
        <v>19033.869532746325</v>
      </c>
      <c r="J65" s="22">
        <f t="shared" si="59"/>
        <v>18637.217900557851</v>
      </c>
      <c r="K65" s="22">
        <f t="shared" si="59"/>
        <v>18045.206751556161</v>
      </c>
      <c r="L65" s="22">
        <f t="shared" si="59"/>
        <v>18868.194418923074</v>
      </c>
      <c r="M65" s="22">
        <f t="shared" si="59"/>
        <v>19199.105489263504</v>
      </c>
      <c r="N65" s="22">
        <f t="shared" si="59"/>
        <v>19109.504254972093</v>
      </c>
      <c r="O65" s="22">
        <f t="shared" si="59"/>
        <v>19072.793684612472</v>
      </c>
      <c r="P65" s="22">
        <f t="shared" si="59"/>
        <v>19327.015119058116</v>
      </c>
      <c r="Q65" s="22">
        <f t="shared" si="59"/>
        <v>18602.913592780023</v>
      </c>
      <c r="R65" s="22">
        <f t="shared" si="59"/>
        <v>18996.200132064732</v>
      </c>
      <c r="S65" s="22">
        <f t="shared" si="59"/>
        <v>18690.572709169541</v>
      </c>
      <c r="T65" s="22">
        <f t="shared" si="59"/>
        <v>18340.319361353846</v>
      </c>
      <c r="U65" s="22">
        <f t="shared" si="59"/>
        <v>18032.244904032526</v>
      </c>
      <c r="V65" s="22">
        <f t="shared" si="59"/>
        <v>17683.190185022595</v>
      </c>
      <c r="W65" s="22">
        <f t="shared" si="59"/>
        <v>18565.416324630911</v>
      </c>
      <c r="X65" s="22">
        <f t="shared" si="59"/>
        <v>18914.683594619022</v>
      </c>
      <c r="Y65" s="22">
        <f t="shared" si="59"/>
        <v>18700.377993558752</v>
      </c>
      <c r="Z65" s="22">
        <f t="shared" si="59"/>
        <v>18480.993443645988</v>
      </c>
      <c r="AA65" s="22">
        <f t="shared" si="59"/>
        <v>18357.347352101453</v>
      </c>
      <c r="AB65" s="22">
        <f t="shared" si="59"/>
        <v>18833.768245023712</v>
      </c>
      <c r="AC65" s="22">
        <f t="shared" si="59"/>
        <v>18891.696275779021</v>
      </c>
      <c r="AD65" s="22">
        <f t="shared" si="59"/>
        <v>18885.110124816994</v>
      </c>
      <c r="AE65" s="22">
        <f t="shared" si="59"/>
        <v>18813.224216155948</v>
      </c>
      <c r="AF65" s="22">
        <f t="shared" si="59"/>
        <v>18692.025104542143</v>
      </c>
      <c r="AG65" s="22">
        <f t="shared" si="59"/>
        <v>18627.568519183333</v>
      </c>
      <c r="AH65" s="22">
        <f t="shared" si="59"/>
        <v>18551.256900596727</v>
      </c>
      <c r="AI65" s="22">
        <f t="shared" si="59"/>
        <v>18462.84063599661</v>
      </c>
      <c r="AJ65" s="22">
        <f t="shared" si="59"/>
        <v>17414.301773456908</v>
      </c>
      <c r="AK65" s="22">
        <f t="shared" si="59"/>
        <v>17327.314580367991</v>
      </c>
      <c r="AL65" s="22">
        <f t="shared" ref="AL65:BN65" si="60">AL43*N2OGWP</f>
        <v>17259.636576539495</v>
      </c>
      <c r="AM65" s="22">
        <f t="shared" si="60"/>
        <v>17192.093546046272</v>
      </c>
      <c r="AN65" s="22">
        <f t="shared" si="60"/>
        <v>17115.271774867553</v>
      </c>
      <c r="AO65" s="22">
        <f t="shared" si="60"/>
        <v>17045.123807368207</v>
      </c>
      <c r="AP65" s="22">
        <f t="shared" si="60"/>
        <v>17004.781330375528</v>
      </c>
      <c r="AQ65" s="22">
        <f t="shared" si="60"/>
        <v>16959.161166477865</v>
      </c>
      <c r="AR65" s="22">
        <f t="shared" si="60"/>
        <v>16919.929631761221</v>
      </c>
      <c r="AS65" s="22">
        <f t="shared" si="60"/>
        <v>16883.903606026226</v>
      </c>
      <c r="AT65" s="22">
        <f t="shared" si="60"/>
        <v>16851.049287184003</v>
      </c>
      <c r="AU65" s="22">
        <f t="shared" si="60"/>
        <v>16854.114878490393</v>
      </c>
      <c r="AV65" s="22">
        <f t="shared" si="60"/>
        <v>16838.607710067663</v>
      </c>
      <c r="AW65" s="22">
        <f t="shared" si="60"/>
        <v>16842.786895899375</v>
      </c>
      <c r="AX65" s="22">
        <f t="shared" si="60"/>
        <v>16857.97253934211</v>
      </c>
      <c r="AY65" s="22">
        <f t="shared" si="60"/>
        <v>16883.512216248419</v>
      </c>
      <c r="AZ65" s="22">
        <f t="shared" si="60"/>
        <v>16904.322301465279</v>
      </c>
      <c r="BA65" s="22">
        <f t="shared" si="60"/>
        <v>16927.509791903765</v>
      </c>
      <c r="BB65" s="22">
        <f t="shared" si="60"/>
        <v>16945.282276911596</v>
      </c>
      <c r="BC65" s="22">
        <f t="shared" si="60"/>
        <v>16964.571479760347</v>
      </c>
      <c r="BD65" s="22">
        <f t="shared" si="60"/>
        <v>16991.111754823851</v>
      </c>
      <c r="BE65" s="22">
        <f t="shared" si="60"/>
        <v>17015.621761592498</v>
      </c>
      <c r="BF65" s="22">
        <f t="shared" si="60"/>
        <v>17041.620632369264</v>
      </c>
      <c r="BG65" s="22">
        <f t="shared" si="60"/>
        <v>17067.674012179337</v>
      </c>
      <c r="BH65" s="22">
        <f t="shared" si="60"/>
        <v>17094.663825745523</v>
      </c>
      <c r="BI65" s="22">
        <f t="shared" si="60"/>
        <v>17128.446579748641</v>
      </c>
      <c r="BJ65" s="22">
        <f t="shared" si="60"/>
        <v>17161.565434704786</v>
      </c>
      <c r="BK65" s="22">
        <f t="shared" si="60"/>
        <v>17196.681001734312</v>
      </c>
      <c r="BL65" s="22">
        <f t="shared" si="60"/>
        <v>17221.84077293794</v>
      </c>
      <c r="BM65" s="22">
        <f t="shared" si="60"/>
        <v>17248.646454104699</v>
      </c>
      <c r="BN65" s="22">
        <f t="shared" si="60"/>
        <v>17277.800305538345</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2388.0102035123605</v>
      </c>
      <c r="G66" s="22">
        <f t="shared" si="62"/>
        <v>2381.2431268972473</v>
      </c>
      <c r="H66" s="22">
        <f t="shared" si="62"/>
        <v>2324.8942000713505</v>
      </c>
      <c r="I66" s="22">
        <f t="shared" si="62"/>
        <v>2290.9024845787808</v>
      </c>
      <c r="J66" s="22">
        <f t="shared" si="62"/>
        <v>2228.7638099345581</v>
      </c>
      <c r="K66" s="22">
        <f t="shared" si="62"/>
        <v>2216.2333453112419</v>
      </c>
      <c r="L66" s="22">
        <f t="shared" si="62"/>
        <v>2291.7575924583116</v>
      </c>
      <c r="M66" s="22">
        <f t="shared" si="62"/>
        <v>2312.3390553500153</v>
      </c>
      <c r="N66" s="22">
        <f t="shared" si="62"/>
        <v>2333.9868579243562</v>
      </c>
      <c r="O66" s="22">
        <f t="shared" si="62"/>
        <v>2328.6903872515104</v>
      </c>
      <c r="P66" s="22">
        <f t="shared" si="62"/>
        <v>2338.0116326614102</v>
      </c>
      <c r="Q66" s="22">
        <f t="shared" si="62"/>
        <v>2291.3538782912919</v>
      </c>
      <c r="R66" s="22">
        <f t="shared" si="62"/>
        <v>2311.3813291877032</v>
      </c>
      <c r="S66" s="22">
        <f t="shared" si="62"/>
        <v>2275.9303933061774</v>
      </c>
      <c r="T66" s="22">
        <f t="shared" si="62"/>
        <v>2249.9786194437957</v>
      </c>
      <c r="U66" s="22">
        <f t="shared" si="62"/>
        <v>2219.5948553673597</v>
      </c>
      <c r="V66" s="22">
        <f t="shared" si="62"/>
        <v>2234.9785834035056</v>
      </c>
      <c r="W66" s="22">
        <f t="shared" si="62"/>
        <v>2293.4233205043074</v>
      </c>
      <c r="X66" s="22">
        <f t="shared" si="62"/>
        <v>2323.7183210353014</v>
      </c>
      <c r="Y66" s="22">
        <f t="shared" si="62"/>
        <v>2316.1868881070077</v>
      </c>
      <c r="Z66" s="22">
        <f t="shared" si="62"/>
        <v>2275.6117938255893</v>
      </c>
      <c r="AA66" s="22">
        <f t="shared" si="62"/>
        <v>2272.2696681466509</v>
      </c>
      <c r="AB66" s="22">
        <f t="shared" si="62"/>
        <v>2301.4826706171134</v>
      </c>
      <c r="AC66" s="22">
        <f t="shared" si="62"/>
        <v>2306.6225645144477</v>
      </c>
      <c r="AD66" s="22">
        <f t="shared" si="62"/>
        <v>2304.8728092808474</v>
      </c>
      <c r="AE66" s="22">
        <f t="shared" si="62"/>
        <v>2295.9931649370615</v>
      </c>
      <c r="AF66" s="22">
        <f t="shared" si="62"/>
        <v>2281.8078074233053</v>
      </c>
      <c r="AG66" s="22">
        <f t="shared" si="62"/>
        <v>2274.6326474459393</v>
      </c>
      <c r="AH66" s="22">
        <f t="shared" si="62"/>
        <v>2266.0703006343806</v>
      </c>
      <c r="AI66" s="22">
        <f t="shared" si="62"/>
        <v>2256.2421703883128</v>
      </c>
      <c r="AJ66" s="22">
        <f t="shared" si="62"/>
        <v>2133.9593237853674</v>
      </c>
      <c r="AK66" s="22">
        <f t="shared" si="62"/>
        <v>2125.122396584095</v>
      </c>
      <c r="AL66" s="22">
        <f t="shared" ref="AL66:BN66" si="63">AL49*N2OGWP</f>
        <v>2116.0216693984198</v>
      </c>
      <c r="AM66" s="22">
        <f t="shared" si="63"/>
        <v>2107.0999409811716</v>
      </c>
      <c r="AN66" s="22">
        <f t="shared" si="63"/>
        <v>2097.2026093015643</v>
      </c>
      <c r="AO66" s="22">
        <f t="shared" si="63"/>
        <v>2088.2233229303697</v>
      </c>
      <c r="AP66" s="22">
        <f t="shared" si="63"/>
        <v>2082.2732963899962</v>
      </c>
      <c r="AQ66" s="22">
        <f t="shared" si="63"/>
        <v>2075.7233654792635</v>
      </c>
      <c r="AR66" s="22">
        <f t="shared" si="63"/>
        <v>2070.0461215466853</v>
      </c>
      <c r="AS66" s="22">
        <f t="shared" si="63"/>
        <v>2064.8362845543838</v>
      </c>
      <c r="AT66" s="22">
        <f t="shared" si="63"/>
        <v>2060.0907338683992</v>
      </c>
      <c r="AU66" s="22">
        <f t="shared" si="63"/>
        <v>2059.2764767448798</v>
      </c>
      <c r="AV66" s="22">
        <f t="shared" si="63"/>
        <v>2056.2468182594698</v>
      </c>
      <c r="AW66" s="22">
        <f t="shared" si="63"/>
        <v>2055.7197673579089</v>
      </c>
      <c r="AX66" s="22">
        <f t="shared" si="63"/>
        <v>2056.5588114585266</v>
      </c>
      <c r="AY66" s="22">
        <f t="shared" si="63"/>
        <v>2058.7095981395837</v>
      </c>
      <c r="AZ66" s="22">
        <f t="shared" si="63"/>
        <v>2060.0044045895497</v>
      </c>
      <c r="BA66" s="22">
        <f t="shared" si="63"/>
        <v>2061.7018564824084</v>
      </c>
      <c r="BB66" s="22">
        <f t="shared" si="63"/>
        <v>2062.8643408910157</v>
      </c>
      <c r="BC66" s="22">
        <f t="shared" si="63"/>
        <v>2064.3399663268151</v>
      </c>
      <c r="BD66" s="22">
        <f t="shared" si="63"/>
        <v>2066.8008144106475</v>
      </c>
      <c r="BE66" s="22">
        <f t="shared" si="63"/>
        <v>2068.8030410758915</v>
      </c>
      <c r="BF66" s="22">
        <f t="shared" si="63"/>
        <v>2071.1113559495084</v>
      </c>
      <c r="BG66" s="22">
        <f t="shared" si="63"/>
        <v>2073.5585437839063</v>
      </c>
      <c r="BH66" s="22">
        <f t="shared" si="63"/>
        <v>2076.2560529798425</v>
      </c>
      <c r="BI66" s="22">
        <f t="shared" si="63"/>
        <v>2079.9277194432279</v>
      </c>
      <c r="BJ66" s="22">
        <f t="shared" si="63"/>
        <v>2083.3464957102146</v>
      </c>
      <c r="BK66" s="22">
        <f t="shared" si="63"/>
        <v>2087.1710783325925</v>
      </c>
      <c r="BL66" s="22">
        <f t="shared" si="63"/>
        <v>2089.9380401116118</v>
      </c>
      <c r="BM66" s="22">
        <f t="shared" si="63"/>
        <v>2093.1112356751887</v>
      </c>
      <c r="BN66" s="22">
        <f t="shared" si="63"/>
        <v>2096.7533189816695</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343.10330161578099</v>
      </c>
      <c r="G67" s="22">
        <f t="shared" si="65"/>
        <v>365.58614133033353</v>
      </c>
      <c r="H67" s="22">
        <f t="shared" si="65"/>
        <v>339.91114682728761</v>
      </c>
      <c r="I67" s="22">
        <f t="shared" si="65"/>
        <v>352.62601984444137</v>
      </c>
      <c r="J67" s="22">
        <f t="shared" si="65"/>
        <v>336.24824053022888</v>
      </c>
      <c r="K67" s="22">
        <f t="shared" si="65"/>
        <v>354.90652971327108</v>
      </c>
      <c r="L67" s="22">
        <f t="shared" si="65"/>
        <v>370.7282945162878</v>
      </c>
      <c r="M67" s="22">
        <f t="shared" si="65"/>
        <v>367.33263044382841</v>
      </c>
      <c r="N67" s="22">
        <f t="shared" si="65"/>
        <v>376.31467332854538</v>
      </c>
      <c r="O67" s="22">
        <f t="shared" si="65"/>
        <v>380.26274683162796</v>
      </c>
      <c r="P67" s="22">
        <f t="shared" si="65"/>
        <v>420.72277135231604</v>
      </c>
      <c r="Q67" s="22">
        <f t="shared" si="65"/>
        <v>418.37207720994593</v>
      </c>
      <c r="R67" s="22">
        <f t="shared" si="65"/>
        <v>406.12517665445523</v>
      </c>
      <c r="S67" s="22">
        <f t="shared" si="65"/>
        <v>385.62180744131297</v>
      </c>
      <c r="T67" s="22">
        <f t="shared" si="65"/>
        <v>383.11027791084422</v>
      </c>
      <c r="U67" s="22">
        <f t="shared" si="65"/>
        <v>402.62502084090437</v>
      </c>
      <c r="V67" s="22">
        <f t="shared" si="65"/>
        <v>407.68948429226828</v>
      </c>
      <c r="W67" s="22">
        <f t="shared" si="65"/>
        <v>415.77221135959962</v>
      </c>
      <c r="X67" s="22">
        <f t="shared" si="65"/>
        <v>450.38785912632164</v>
      </c>
      <c r="Y67" s="22">
        <f t="shared" si="65"/>
        <v>447.90280780802436</v>
      </c>
      <c r="Z67" s="22">
        <f t="shared" si="65"/>
        <v>450.47531382738657</v>
      </c>
      <c r="AA67" s="22">
        <f t="shared" si="65"/>
        <v>455.70252815125627</v>
      </c>
      <c r="AB67" s="22">
        <f t="shared" si="65"/>
        <v>445.74385544743961</v>
      </c>
      <c r="AC67" s="22">
        <f t="shared" si="65"/>
        <v>450.89612581285661</v>
      </c>
      <c r="AD67" s="22">
        <f t="shared" si="65"/>
        <v>453.50681144715833</v>
      </c>
      <c r="AE67" s="22">
        <f t="shared" si="65"/>
        <v>453.46496241607946</v>
      </c>
      <c r="AF67" s="22">
        <f t="shared" si="65"/>
        <v>451.3461761763935</v>
      </c>
      <c r="AG67" s="22">
        <f t="shared" si="65"/>
        <v>451.26266479142828</v>
      </c>
      <c r="AH67" s="22">
        <f t="shared" si="65"/>
        <v>450.54555492260732</v>
      </c>
      <c r="AI67" s="22">
        <f t="shared" si="65"/>
        <v>449.24131694008406</v>
      </c>
      <c r="AJ67" s="22">
        <f t="shared" si="65"/>
        <v>409.39134288740087</v>
      </c>
      <c r="AK67" s="22">
        <f t="shared" si="65"/>
        <v>414.61522756761968</v>
      </c>
      <c r="AL67" s="22">
        <f t="shared" ref="AL67:BN67" si="66">AL52*N2OGWP</f>
        <v>419.433368646546</v>
      </c>
      <c r="AM67" s="22">
        <f t="shared" si="66"/>
        <v>424.32409988713948</v>
      </c>
      <c r="AN67" s="22">
        <f t="shared" si="66"/>
        <v>428.87462470873163</v>
      </c>
      <c r="AO67" s="22">
        <f t="shared" si="66"/>
        <v>433.788749416325</v>
      </c>
      <c r="AP67" s="22">
        <f t="shared" si="66"/>
        <v>440.51263385483168</v>
      </c>
      <c r="AQ67" s="22">
        <f t="shared" si="66"/>
        <v>447.08372244583711</v>
      </c>
      <c r="AR67" s="22">
        <f t="shared" si="66"/>
        <v>454.11441062781302</v>
      </c>
      <c r="AS67" s="22">
        <f t="shared" si="66"/>
        <v>461.45300877756335</v>
      </c>
      <c r="AT67" s="22">
        <f t="shared" si="66"/>
        <v>469.12698564940916</v>
      </c>
      <c r="AU67" s="22">
        <f t="shared" si="66"/>
        <v>479.14247617603121</v>
      </c>
      <c r="AV67" s="22">
        <f t="shared" si="66"/>
        <v>488.42401442919004</v>
      </c>
      <c r="AW67" s="22">
        <f t="shared" si="66"/>
        <v>499.05867118654072</v>
      </c>
      <c r="AX67" s="22">
        <f t="shared" si="66"/>
        <v>510.58457006128282</v>
      </c>
      <c r="AY67" s="22">
        <f t="shared" si="66"/>
        <v>523.04856725684522</v>
      </c>
      <c r="AZ67" s="22">
        <f t="shared" si="66"/>
        <v>535.96294432155787</v>
      </c>
      <c r="BA67" s="22">
        <f t="shared" si="66"/>
        <v>549.46103676964935</v>
      </c>
      <c r="BB67" s="22">
        <f t="shared" si="66"/>
        <v>563.09618139582039</v>
      </c>
      <c r="BC67" s="22">
        <f t="shared" si="66"/>
        <v>577.31901110863305</v>
      </c>
      <c r="BD67" s="22">
        <f t="shared" si="66"/>
        <v>592.50800344789616</v>
      </c>
      <c r="BE67" s="22">
        <f t="shared" si="66"/>
        <v>608.41750445623779</v>
      </c>
      <c r="BF67" s="22">
        <f t="shared" si="66"/>
        <v>625.02003756567035</v>
      </c>
      <c r="BG67" s="22">
        <f t="shared" si="66"/>
        <v>642.25503682228452</v>
      </c>
      <c r="BH67" s="22">
        <f t="shared" si="66"/>
        <v>660.22755589913641</v>
      </c>
      <c r="BI67" s="22">
        <f t="shared" si="66"/>
        <v>679.38846340322868</v>
      </c>
      <c r="BJ67" s="22">
        <f t="shared" si="66"/>
        <v>699.59949237261026</v>
      </c>
      <c r="BK67" s="22">
        <f t="shared" si="66"/>
        <v>720.78024388435051</v>
      </c>
      <c r="BL67" s="22">
        <f t="shared" si="66"/>
        <v>742.07572376987196</v>
      </c>
      <c r="BM67" s="22">
        <f t="shared" si="66"/>
        <v>764.43511750210325</v>
      </c>
      <c r="BN67" s="22">
        <f t="shared" si="66"/>
        <v>787.94143356819598</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738</v>
      </c>
      <c r="F71" s="22">
        <f>SUM(F58:F60)</f>
        <v>29809.07844938129</v>
      </c>
      <c r="G71" s="22">
        <f t="shared" ref="G71:AG71" si="67">SUM(G58:G60)</f>
        <v>30043.092977791715</v>
      </c>
      <c r="H71" s="22">
        <f t="shared" si="67"/>
        <v>29367.000607714464</v>
      </c>
      <c r="I71" s="22">
        <f t="shared" si="67"/>
        <v>28529.839302914701</v>
      </c>
      <c r="J71" s="22">
        <f t="shared" si="67"/>
        <v>27644.882825571898</v>
      </c>
      <c r="K71" s="22">
        <f t="shared" si="67"/>
        <v>28003.221800851996</v>
      </c>
      <c r="L71" s="22">
        <f t="shared" si="67"/>
        <v>28764.426060905291</v>
      </c>
      <c r="M71" s="22">
        <f t="shared" si="67"/>
        <v>29197.380254242202</v>
      </c>
      <c r="N71" s="22">
        <f t="shared" si="67"/>
        <v>29630.698964386076</v>
      </c>
      <c r="O71" s="22">
        <f t="shared" si="67"/>
        <v>29629.221660502193</v>
      </c>
      <c r="P71" s="22">
        <f t="shared" si="67"/>
        <v>29753.989948847233</v>
      </c>
      <c r="Q71" s="22">
        <f t="shared" si="67"/>
        <v>29546.748075958283</v>
      </c>
      <c r="R71" s="22">
        <f t="shared" si="67"/>
        <v>28926.316019966296</v>
      </c>
      <c r="S71" s="22">
        <f t="shared" si="67"/>
        <v>28782.82921525514</v>
      </c>
      <c r="T71" s="22">
        <f t="shared" si="67"/>
        <v>28518.281081578443</v>
      </c>
      <c r="U71" s="22">
        <f t="shared" si="67"/>
        <v>28739.884755849245</v>
      </c>
      <c r="V71" s="22">
        <f t="shared" si="67"/>
        <v>28649.019025441685</v>
      </c>
      <c r="W71" s="22">
        <f t="shared" si="67"/>
        <v>29251.085370569181</v>
      </c>
      <c r="X71" s="22">
        <f t="shared" si="67"/>
        <v>29769.985617238821</v>
      </c>
      <c r="Y71" s="22">
        <f t="shared" si="67"/>
        <v>29625.013597138062</v>
      </c>
      <c r="Z71" s="22">
        <f t="shared" si="67"/>
        <v>29416.16998797447</v>
      </c>
      <c r="AA71" s="22">
        <f t="shared" si="67"/>
        <v>29302.868507225488</v>
      </c>
      <c r="AB71" s="22">
        <f t="shared" si="67"/>
        <v>29392.113423513121</v>
      </c>
      <c r="AC71" s="22">
        <f t="shared" si="67"/>
        <v>29519.493865877237</v>
      </c>
      <c r="AD71" s="22">
        <f t="shared" si="67"/>
        <v>29511.813271409494</v>
      </c>
      <c r="AE71" s="22">
        <f t="shared" si="67"/>
        <v>29365.160693911221</v>
      </c>
      <c r="AF71" s="22">
        <f t="shared" si="67"/>
        <v>29113.986288031196</v>
      </c>
      <c r="AG71" s="22">
        <f t="shared" si="67"/>
        <v>28986.072976428528</v>
      </c>
    </row>
    <row r="72" spans="1:72" x14ac:dyDescent="0.25">
      <c r="E72" t="s">
        <v>740</v>
      </c>
      <c r="F72" s="22">
        <f>SUM(F61:F67)</f>
        <v>24947.817090057571</v>
      </c>
      <c r="G72" s="22">
        <f t="shared" ref="G72:AG72" si="68">SUM(G61:G67)</f>
        <v>24792.831733034734</v>
      </c>
      <c r="H72" s="22">
        <f t="shared" si="68"/>
        <v>24367.283262364737</v>
      </c>
      <c r="I72" s="22">
        <f t="shared" si="68"/>
        <v>24506.094201823351</v>
      </c>
      <c r="J72" s="22">
        <f t="shared" si="68"/>
        <v>24234.64015851467</v>
      </c>
      <c r="K72" s="22">
        <f t="shared" si="68"/>
        <v>23547.148918577601</v>
      </c>
      <c r="L72" s="22">
        <f t="shared" si="68"/>
        <v>24587.909724066161</v>
      </c>
      <c r="M72" s="22">
        <f t="shared" si="68"/>
        <v>24924.745802730729</v>
      </c>
      <c r="N72" s="22">
        <f t="shared" si="68"/>
        <v>24909.477415069938</v>
      </c>
      <c r="O72" s="22">
        <f t="shared" si="68"/>
        <v>24888.775073712117</v>
      </c>
      <c r="P72" s="22">
        <f t="shared" si="68"/>
        <v>25003.073827323802</v>
      </c>
      <c r="Q72" s="22">
        <f t="shared" si="68"/>
        <v>24750.66770115777</v>
      </c>
      <c r="R72" s="22">
        <f t="shared" si="68"/>
        <v>25342.370210186647</v>
      </c>
      <c r="S72" s="22">
        <f t="shared" si="68"/>
        <v>24320.471270300244</v>
      </c>
      <c r="T72" s="22">
        <f t="shared" si="68"/>
        <v>23787.103544354315</v>
      </c>
      <c r="U72" s="22">
        <f t="shared" si="68"/>
        <v>24135.833759735142</v>
      </c>
      <c r="V72" s="22">
        <f t="shared" si="68"/>
        <v>23660.658956555813</v>
      </c>
      <c r="W72" s="22">
        <f t="shared" si="68"/>
        <v>24716.59951857779</v>
      </c>
      <c r="X72" s="22">
        <f t="shared" si="68"/>
        <v>25144.355071127939</v>
      </c>
      <c r="Y72" s="22">
        <f t="shared" si="68"/>
        <v>24727.590668620331</v>
      </c>
      <c r="Z72" s="22">
        <f t="shared" si="68"/>
        <v>24590.610221542152</v>
      </c>
      <c r="AA72" s="22">
        <f t="shared" si="68"/>
        <v>24583.600460378959</v>
      </c>
      <c r="AB72" s="22">
        <f t="shared" si="68"/>
        <v>25732.838394418581</v>
      </c>
      <c r="AC72" s="22">
        <f t="shared" si="68"/>
        <v>25877.882692361003</v>
      </c>
      <c r="AD72" s="22">
        <f t="shared" si="68"/>
        <v>25847.405796571249</v>
      </c>
      <c r="AE72" s="22">
        <f t="shared" si="68"/>
        <v>25743.628009635879</v>
      </c>
      <c r="AF72" s="22">
        <f t="shared" si="68"/>
        <v>25622.63675065355</v>
      </c>
      <c r="AG72" s="22">
        <f t="shared" si="68"/>
        <v>25564.298618307381</v>
      </c>
    </row>
    <row r="73" spans="1:72" x14ac:dyDescent="0.25">
      <c r="E73" t="s">
        <v>726</v>
      </c>
      <c r="F73" s="22">
        <f>SUM(F71:F72)</f>
        <v>54756.895539438861</v>
      </c>
      <c r="G73" s="22">
        <f t="shared" ref="G73:AG73" si="69">SUM(G71:G72)</f>
        <v>54835.924710826454</v>
      </c>
      <c r="H73" s="22">
        <f t="shared" si="69"/>
        <v>53734.283870079205</v>
      </c>
      <c r="I73" s="22">
        <f t="shared" si="69"/>
        <v>53035.933504738052</v>
      </c>
      <c r="J73" s="22">
        <f t="shared" si="69"/>
        <v>51879.522984086565</v>
      </c>
      <c r="K73" s="22">
        <f t="shared" si="69"/>
        <v>51550.3707194296</v>
      </c>
      <c r="L73" s="22">
        <f t="shared" si="69"/>
        <v>53352.335784971452</v>
      </c>
      <c r="M73" s="22">
        <f t="shared" si="69"/>
        <v>54122.126056972935</v>
      </c>
      <c r="N73" s="22">
        <f t="shared" si="69"/>
        <v>54540.17637945601</v>
      </c>
      <c r="O73" s="22">
        <f t="shared" si="69"/>
        <v>54517.996734214306</v>
      </c>
      <c r="P73" s="22">
        <f t="shared" si="69"/>
        <v>54757.063776171039</v>
      </c>
      <c r="Q73" s="22">
        <f t="shared" si="69"/>
        <v>54297.415777116054</v>
      </c>
      <c r="R73" s="22">
        <f t="shared" si="69"/>
        <v>54268.686230152947</v>
      </c>
      <c r="S73" s="22">
        <f t="shared" si="69"/>
        <v>53103.300485555388</v>
      </c>
      <c r="T73" s="22">
        <f t="shared" si="69"/>
        <v>52305.384625932755</v>
      </c>
      <c r="U73" s="22">
        <f t="shared" si="69"/>
        <v>52875.718515584391</v>
      </c>
      <c r="V73" s="22">
        <f t="shared" si="69"/>
        <v>52309.677981997498</v>
      </c>
      <c r="W73" s="22">
        <f t="shared" si="69"/>
        <v>53967.684889146971</v>
      </c>
      <c r="X73" s="22">
        <f t="shared" si="69"/>
        <v>54914.340688366763</v>
      </c>
      <c r="Y73" s="22">
        <f t="shared" si="69"/>
        <v>54352.604265758389</v>
      </c>
      <c r="Z73" s="22">
        <f t="shared" si="69"/>
        <v>54006.780209516626</v>
      </c>
      <c r="AA73" s="22">
        <f t="shared" si="69"/>
        <v>53886.468967604451</v>
      </c>
      <c r="AB73" s="22">
        <f t="shared" si="69"/>
        <v>55124.951817931702</v>
      </c>
      <c r="AC73" s="22">
        <f t="shared" si="69"/>
        <v>55397.37655823824</v>
      </c>
      <c r="AD73" s="22">
        <f t="shared" si="69"/>
        <v>55359.219067980739</v>
      </c>
      <c r="AE73" s="22">
        <f t="shared" si="69"/>
        <v>55108.788703547099</v>
      </c>
      <c r="AF73" s="22">
        <f t="shared" si="69"/>
        <v>54736.623038684746</v>
      </c>
      <c r="AG73" s="22">
        <f t="shared" si="69"/>
        <v>54550.371594735909</v>
      </c>
    </row>
    <row r="74" spans="1:72" x14ac:dyDescent="0.25">
      <c r="E74" t="s">
        <v>739</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E75" t="s">
        <v>741</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E76" t="s">
        <v>727</v>
      </c>
      <c r="F76" s="21">
        <f>SUM(F74:F75)</f>
        <v>54330.214734850117</v>
      </c>
      <c r="G76" s="21">
        <f t="shared" ref="G76:AG76" si="70">SUM(G74:G75)</f>
        <v>56108.25699056351</v>
      </c>
      <c r="H76" s="21">
        <f t="shared" si="70"/>
        <v>54937.684568753597</v>
      </c>
      <c r="I76" s="21">
        <f t="shared" si="70"/>
        <v>53975.16003226491</v>
      </c>
      <c r="J76" s="21">
        <f t="shared" si="70"/>
        <v>52726.320881267267</v>
      </c>
      <c r="K76" s="21">
        <f t="shared" si="70"/>
        <v>53090.482237606382</v>
      </c>
      <c r="L76" s="21">
        <f t="shared" si="70"/>
        <v>54419.74098206887</v>
      </c>
      <c r="M76" s="21">
        <f t="shared" si="70"/>
        <v>55190.91340759836</v>
      </c>
      <c r="N76" s="21">
        <f t="shared" si="70"/>
        <v>56249.307677880242</v>
      </c>
      <c r="O76" s="21">
        <f t="shared" si="70"/>
        <v>56536.327610997498</v>
      </c>
      <c r="P76" s="21">
        <f t="shared" si="70"/>
        <v>56383.850582609288</v>
      </c>
      <c r="Q76" s="21">
        <f t="shared" si="70"/>
        <v>56342.669429682785</v>
      </c>
      <c r="R76" s="21">
        <f t="shared" si="70"/>
        <v>56393.354615468306</v>
      </c>
      <c r="S76" s="21">
        <f t="shared" si="70"/>
        <v>53763.757103364638</v>
      </c>
      <c r="T76" s="21">
        <f t="shared" si="70"/>
        <v>53152.73847890021</v>
      </c>
      <c r="U76" s="21">
        <f t="shared" si="70"/>
        <v>53413.216568302334</v>
      </c>
      <c r="V76" s="21">
        <f t="shared" si="70"/>
        <v>53392.214654849973</v>
      </c>
      <c r="W76" s="21">
        <f t="shared" si="70"/>
        <v>52324.451038408151</v>
      </c>
      <c r="X76" s="21">
        <f t="shared" si="70"/>
        <v>54488.726977188009</v>
      </c>
      <c r="Y76" s="21">
        <f t="shared" si="70"/>
        <v>53146.931477511214</v>
      </c>
      <c r="Z76" s="21">
        <f t="shared" si="70"/>
        <v>54596.80824805492</v>
      </c>
      <c r="AA76" s="21">
        <f t="shared" si="70"/>
        <v>54845.242915735187</v>
      </c>
      <c r="AB76" s="21">
        <f t="shared" si="70"/>
        <v>53172.760661087043</v>
      </c>
      <c r="AC76" s="21">
        <f t="shared" si="70"/>
        <v>55655.965915258603</v>
      </c>
      <c r="AD76" s="21">
        <f t="shared" si="70"/>
        <v>55789.405718230722</v>
      </c>
      <c r="AE76" s="21">
        <f t="shared" si="70"/>
        <v>54709.070976560521</v>
      </c>
      <c r="AF76" s="21">
        <f t="shared" si="70"/>
        <v>51743.269376184406</v>
      </c>
      <c r="AG76" s="21">
        <f t="shared" si="70"/>
        <v>51677.153378152754</v>
      </c>
    </row>
    <row r="77" spans="1:72" x14ac:dyDescent="0.25">
      <c r="E77" t="s">
        <v>728</v>
      </c>
      <c r="F77" s="57">
        <f>(F73-F76)/F76</f>
        <v>7.8534717131359E-3</v>
      </c>
      <c r="G77" s="57">
        <f t="shared" ref="G77:AG77" si="71">(G73-G76)/G76</f>
        <v>-2.2676382193641161E-2</v>
      </c>
      <c r="H77" s="57">
        <f t="shared" si="71"/>
        <v>-2.1904831048501064E-2</v>
      </c>
      <c r="I77" s="57">
        <f t="shared" si="71"/>
        <v>-1.7401088333326178E-2</v>
      </c>
      <c r="J77" s="57">
        <f t="shared" si="71"/>
        <v>-1.6060250042622543E-2</v>
      </c>
      <c r="K77" s="57">
        <f t="shared" si="71"/>
        <v>-2.9009183063811981E-2</v>
      </c>
      <c r="L77" s="57">
        <f t="shared" si="71"/>
        <v>-1.9614301314832137E-2</v>
      </c>
      <c r="M77" s="57">
        <f t="shared" si="71"/>
        <v>-1.9365277445802902E-2</v>
      </c>
      <c r="N77" s="57">
        <f t="shared" si="71"/>
        <v>-3.0384930392598229E-2</v>
      </c>
      <c r="O77" s="57">
        <f t="shared" si="71"/>
        <v>-3.569971666130263E-2</v>
      </c>
      <c r="P77" s="57">
        <f t="shared" si="71"/>
        <v>-2.8851999103090806E-2</v>
      </c>
      <c r="Q77" s="57">
        <f t="shared" si="71"/>
        <v>-3.6300261831208838E-2</v>
      </c>
      <c r="R77" s="57">
        <f t="shared" si="71"/>
        <v>-3.7675864466707523E-2</v>
      </c>
      <c r="S77" s="57">
        <f t="shared" si="71"/>
        <v>-1.2284420832782859E-2</v>
      </c>
      <c r="T77" s="57">
        <f t="shared" si="71"/>
        <v>-1.5941866350006127E-2</v>
      </c>
      <c r="U77" s="57">
        <f t="shared" si="71"/>
        <v>-1.0063015995874648E-2</v>
      </c>
      <c r="V77" s="57">
        <f t="shared" si="71"/>
        <v>-2.0275178316735004E-2</v>
      </c>
      <c r="W77" s="57">
        <f t="shared" si="71"/>
        <v>3.1404703119247687E-2</v>
      </c>
      <c r="X77" s="57">
        <f t="shared" si="71"/>
        <v>7.8110415638254728E-3</v>
      </c>
      <c r="Y77" s="57">
        <f t="shared" si="71"/>
        <v>2.2685651922488653E-2</v>
      </c>
      <c r="Z77" s="57">
        <f t="shared" si="71"/>
        <v>-1.080700607730699E-2</v>
      </c>
      <c r="AA77" s="57">
        <f t="shared" si="71"/>
        <v>-1.7481442275746807E-2</v>
      </c>
      <c r="AB77" s="57">
        <f t="shared" si="71"/>
        <v>3.6714120774874764E-2</v>
      </c>
      <c r="AC77" s="57">
        <f t="shared" si="71"/>
        <v>-4.646210927577628E-3</v>
      </c>
      <c r="AD77" s="57">
        <f t="shared" si="71"/>
        <v>-7.7109021813689628E-3</v>
      </c>
      <c r="AE77" s="57">
        <f t="shared" si="71"/>
        <v>7.3062422711917974E-3</v>
      </c>
      <c r="AF77" s="57">
        <f t="shared" si="71"/>
        <v>5.7850106856179341E-2</v>
      </c>
      <c r="AG77" s="57">
        <f t="shared" si="71"/>
        <v>5.5599390228755291E-2</v>
      </c>
    </row>
    <row r="99" spans="1:72" x14ac:dyDescent="0.25">
      <c r="R99" t="s">
        <v>729</v>
      </c>
    </row>
    <row r="110" spans="1:72" s="19" customFormat="1" ht="15.75" x14ac:dyDescent="0.25">
      <c r="A110" s="17" t="s">
        <v>716</v>
      </c>
      <c r="B110" s="17"/>
      <c r="C110" s="17"/>
      <c r="D110" s="17"/>
      <c r="E110" s="17"/>
      <c r="F110" s="17">
        <v>1990</v>
      </c>
      <c r="G110" s="17">
        <v>1991</v>
      </c>
      <c r="H110" s="17">
        <v>1992</v>
      </c>
      <c r="I110" s="17">
        <v>1993</v>
      </c>
      <c r="J110" s="17">
        <v>1994</v>
      </c>
      <c r="K110" s="17">
        <v>1995</v>
      </c>
      <c r="L110" s="17">
        <v>1996</v>
      </c>
      <c r="M110" s="17">
        <v>1997</v>
      </c>
      <c r="N110" s="17">
        <v>1998</v>
      </c>
      <c r="O110" s="17">
        <v>1999</v>
      </c>
      <c r="P110" s="17">
        <v>2000</v>
      </c>
      <c r="Q110" s="17">
        <v>2001</v>
      </c>
      <c r="R110" s="17">
        <v>2002</v>
      </c>
      <c r="S110" s="17">
        <v>2003</v>
      </c>
      <c r="T110" s="17">
        <v>2004</v>
      </c>
      <c r="U110" s="17">
        <v>2005</v>
      </c>
      <c r="V110" s="17">
        <v>2006</v>
      </c>
      <c r="W110" s="17">
        <v>2007</v>
      </c>
      <c r="X110" s="17">
        <v>2008</v>
      </c>
      <c r="Y110" s="17">
        <v>2009</v>
      </c>
      <c r="Z110" s="17">
        <v>2010</v>
      </c>
      <c r="AA110" s="17">
        <v>2011</v>
      </c>
      <c r="AB110" s="17">
        <v>2012</v>
      </c>
      <c r="AC110" s="17">
        <v>2013</v>
      </c>
      <c r="AD110" s="17">
        <v>2014</v>
      </c>
      <c r="AE110" s="17">
        <v>2015</v>
      </c>
      <c r="AF110" s="17">
        <v>2016</v>
      </c>
      <c r="AG110" s="17">
        <v>2017</v>
      </c>
      <c r="AH110" s="17">
        <v>2018</v>
      </c>
      <c r="AI110" s="17">
        <v>2019</v>
      </c>
      <c r="AJ110" s="17">
        <v>2020</v>
      </c>
      <c r="AK110" s="17">
        <v>2021</v>
      </c>
      <c r="AL110" s="17">
        <v>2022</v>
      </c>
      <c r="AM110" s="17">
        <v>2023</v>
      </c>
      <c r="AN110" s="17">
        <v>2024</v>
      </c>
      <c r="AO110" s="17">
        <v>2025</v>
      </c>
      <c r="AP110" s="17">
        <v>2026</v>
      </c>
      <c r="AQ110" s="17">
        <v>2027</v>
      </c>
      <c r="AR110" s="17">
        <v>2028</v>
      </c>
      <c r="AS110" s="17">
        <v>2029</v>
      </c>
      <c r="AT110" s="17">
        <v>2030</v>
      </c>
      <c r="AU110" s="17">
        <v>2031</v>
      </c>
      <c r="AV110" s="17">
        <v>2032</v>
      </c>
      <c r="AW110" s="17">
        <v>2033</v>
      </c>
      <c r="AX110" s="17">
        <v>2034</v>
      </c>
      <c r="AY110" s="17">
        <v>2035</v>
      </c>
      <c r="AZ110" s="17">
        <v>2036</v>
      </c>
      <c r="BA110" s="17">
        <v>2037</v>
      </c>
      <c r="BB110" s="17">
        <v>2038</v>
      </c>
      <c r="BC110" s="17">
        <v>2039</v>
      </c>
      <c r="BD110" s="17">
        <v>2040</v>
      </c>
      <c r="BE110" s="17">
        <v>2041</v>
      </c>
      <c r="BF110" s="17">
        <v>2042</v>
      </c>
      <c r="BG110" s="17">
        <v>2043</v>
      </c>
      <c r="BH110" s="17">
        <v>2044</v>
      </c>
      <c r="BI110" s="17">
        <v>2045</v>
      </c>
      <c r="BJ110" s="17">
        <v>2046</v>
      </c>
      <c r="BK110" s="17">
        <v>2047</v>
      </c>
      <c r="BL110" s="17">
        <v>2048</v>
      </c>
      <c r="BM110" s="17">
        <v>2049</v>
      </c>
      <c r="BN110" s="17">
        <v>2050</v>
      </c>
      <c r="BO110" s="17"/>
      <c r="BP110" s="17"/>
      <c r="BQ110" s="17"/>
      <c r="BR110" s="17"/>
      <c r="BS110" s="17"/>
      <c r="BT110" s="17"/>
    </row>
    <row r="111" spans="1:72" x14ac:dyDescent="0.25">
      <c r="E111" t="s">
        <v>634</v>
      </c>
      <c r="F111" s="22">
        <v>1113.9523335609101</v>
      </c>
      <c r="G111" s="22">
        <v>1113.9523335609101</v>
      </c>
      <c r="H111" s="22">
        <v>1113.9523335609101</v>
      </c>
      <c r="I111" s="22">
        <v>1113.9523335609101</v>
      </c>
      <c r="J111" s="22">
        <v>1113.9523335609101</v>
      </c>
      <c r="K111" s="22">
        <v>1113.9523335609101</v>
      </c>
      <c r="L111" s="22">
        <v>1113.9523335609101</v>
      </c>
      <c r="M111" s="22">
        <v>1113.9523335609101</v>
      </c>
      <c r="N111" s="22">
        <v>1113.9523335609101</v>
      </c>
      <c r="O111" s="22">
        <v>1113.9523335609101</v>
      </c>
      <c r="P111" s="22">
        <v>1103.4776992955053</v>
      </c>
      <c r="Q111" s="22">
        <v>1282.5517441798665</v>
      </c>
      <c r="R111" s="22">
        <v>1288.9176046937982</v>
      </c>
      <c r="S111" s="22">
        <v>1011.4345809085878</v>
      </c>
      <c r="T111" s="22">
        <v>883.38003872679235</v>
      </c>
      <c r="U111" s="22">
        <v>1412.334298727088</v>
      </c>
      <c r="V111" s="22">
        <v>1236.8838978672777</v>
      </c>
      <c r="W111" s="22">
        <v>1218.5771221263838</v>
      </c>
      <c r="X111" s="22">
        <v>1139.8644942847</v>
      </c>
      <c r="Y111" s="22">
        <v>1078.8713756473658</v>
      </c>
      <c r="Z111" s="22">
        <v>1107.055106514</v>
      </c>
      <c r="AA111" s="22">
        <v>1093.3943713178221</v>
      </c>
      <c r="AB111" s="22">
        <v>1003.5637069444559</v>
      </c>
      <c r="AC111" s="22">
        <v>949.58031288518987</v>
      </c>
      <c r="AD111" s="22">
        <v>1016.956735075512</v>
      </c>
      <c r="AE111" s="22">
        <v>737.86776841461585</v>
      </c>
      <c r="AF111" s="22">
        <v>446.18919850209591</v>
      </c>
      <c r="AG111" s="22">
        <v>416.70692080806589</v>
      </c>
      <c r="AH111" s="22">
        <v>953.41633153144642</v>
      </c>
      <c r="AI111" s="22">
        <v>949.15511278249028</v>
      </c>
      <c r="AJ111" s="22">
        <v>936.84581085219077</v>
      </c>
      <c r="AK111" s="22">
        <v>923.04801254060374</v>
      </c>
      <c r="AL111" s="22">
        <v>923.83086633988489</v>
      </c>
      <c r="AM111" s="22">
        <v>927.35133953171032</v>
      </c>
      <c r="AN111" s="22">
        <v>905.10328771083891</v>
      </c>
      <c r="AO111" s="22">
        <v>888.09961309554592</v>
      </c>
      <c r="AP111" s="22">
        <v>872.75163677437502</v>
      </c>
      <c r="AQ111" s="22">
        <v>857.75800408852626</v>
      </c>
      <c r="AR111" s="22">
        <v>850.61092272546864</v>
      </c>
      <c r="AS111" s="22">
        <v>840.04010457174638</v>
      </c>
      <c r="AT111" s="22">
        <v>828.99691103493274</v>
      </c>
      <c r="AU111" s="22">
        <v>823.86011211605364</v>
      </c>
      <c r="AV111" s="22">
        <v>820.57662159257097</v>
      </c>
      <c r="AW111" s="22">
        <v>817.40761700308474</v>
      </c>
      <c r="AX111" s="22">
        <v>825.66666083675238</v>
      </c>
      <c r="AY111" s="22">
        <v>847.83925712437895</v>
      </c>
      <c r="AZ111" s="22">
        <v>872.92498755693396</v>
      </c>
      <c r="BA111" s="22">
        <v>868.57139706063037</v>
      </c>
      <c r="BB111" s="22">
        <v>864.20568430768526</v>
      </c>
      <c r="BC111" s="22">
        <v>860.27723737280223</v>
      </c>
      <c r="BD111" s="22">
        <v>856.87697424917883</v>
      </c>
      <c r="BE111" s="22">
        <v>853.2172938983382</v>
      </c>
      <c r="BF111" s="22">
        <v>849.16257657644303</v>
      </c>
      <c r="BG111" s="22">
        <v>846.10063420939923</v>
      </c>
      <c r="BH111" s="22">
        <v>843.78828540199515</v>
      </c>
      <c r="BI111" s="22">
        <v>842.18087202380002</v>
      </c>
      <c r="BJ111" s="22">
        <v>841.31426607401693</v>
      </c>
      <c r="BK111" s="22">
        <v>840.76910455168797</v>
      </c>
      <c r="BL111" s="22">
        <v>840.78400975380032</v>
      </c>
      <c r="BM111" s="22">
        <v>841.40450616562623</v>
      </c>
      <c r="BN111" s="22">
        <v>842.3577371508793</v>
      </c>
    </row>
    <row r="112" spans="1:72" x14ac:dyDescent="0.25">
      <c r="E112" t="s">
        <v>635</v>
      </c>
      <c r="F112" s="22">
        <v>1149.3522600947301</v>
      </c>
      <c r="G112" s="22">
        <v>1149.3522600947301</v>
      </c>
      <c r="H112" s="22">
        <v>1149.3522600947301</v>
      </c>
      <c r="I112" s="22">
        <v>1149.3522600947301</v>
      </c>
      <c r="J112" s="22">
        <v>1149.3522600947301</v>
      </c>
      <c r="K112" s="22">
        <v>1149.3522600947301</v>
      </c>
      <c r="L112" s="22">
        <v>1149.3522600947301</v>
      </c>
      <c r="M112" s="22">
        <v>1149.3522600947301</v>
      </c>
      <c r="N112" s="22">
        <v>1149.3522600947301</v>
      </c>
      <c r="O112" s="22">
        <v>1149.3522600947301</v>
      </c>
      <c r="P112" s="22">
        <v>1138.2881924240246</v>
      </c>
      <c r="Q112" s="22">
        <v>1347.8625366593228</v>
      </c>
      <c r="R112" s="22">
        <v>1328.3690110437451</v>
      </c>
      <c r="S112" s="22">
        <v>1017.5651134275211</v>
      </c>
      <c r="T112" s="22">
        <v>914.67644691903695</v>
      </c>
      <c r="U112" s="22">
        <v>1447.9112474339306</v>
      </c>
      <c r="V112" s="22">
        <v>1263.4019893034997</v>
      </c>
      <c r="W112" s="22">
        <v>1217.4357899565925</v>
      </c>
      <c r="X112" s="22">
        <v>1180.1818937292605</v>
      </c>
      <c r="Y112" s="22">
        <v>1108.1395844539597</v>
      </c>
      <c r="Z112" s="22">
        <v>1121.7567904983002</v>
      </c>
      <c r="AA112" s="22">
        <v>1111.0832034573957</v>
      </c>
      <c r="AB112" s="22">
        <v>1002.2217969563279</v>
      </c>
      <c r="AC112" s="22">
        <v>980.55948658247996</v>
      </c>
      <c r="AD112" s="22">
        <v>1029.1314860411758</v>
      </c>
      <c r="AE112" s="22">
        <v>747.9095108761079</v>
      </c>
      <c r="AF112" s="22">
        <v>434.96704823788798</v>
      </c>
      <c r="AG112" s="22">
        <v>408.31943255002801</v>
      </c>
      <c r="AH112" s="22">
        <v>989.03967398644897</v>
      </c>
      <c r="AI112" s="22">
        <v>983.28512705702065</v>
      </c>
      <c r="AJ112" s="22">
        <v>967.27577435076694</v>
      </c>
      <c r="AK112" s="22">
        <v>951.32589869564811</v>
      </c>
      <c r="AL112" s="22">
        <v>951.82222399409432</v>
      </c>
      <c r="AM112" s="22">
        <v>954.41954409596531</v>
      </c>
      <c r="AN112" s="22">
        <v>930.44926853734853</v>
      </c>
      <c r="AO112" s="22">
        <v>912.78960790996337</v>
      </c>
      <c r="AP112" s="22">
        <v>898.22919868546933</v>
      </c>
      <c r="AQ112" s="22">
        <v>882.09325874190063</v>
      </c>
      <c r="AR112" s="22">
        <v>873.40235457932522</v>
      </c>
      <c r="AS112" s="22">
        <v>862.31073006877352</v>
      </c>
      <c r="AT112" s="22">
        <v>850.85907023504603</v>
      </c>
      <c r="AU112" s="22">
        <v>845.85323510737715</v>
      </c>
      <c r="AV112" s="22">
        <v>841.5016547924979</v>
      </c>
      <c r="AW112" s="22">
        <v>837.08693229819619</v>
      </c>
      <c r="AX112" s="22">
        <v>844.96547356760379</v>
      </c>
      <c r="AY112" s="22">
        <v>868.20013695114835</v>
      </c>
      <c r="AZ112" s="22">
        <v>894.24675120583186</v>
      </c>
      <c r="BA112" s="22">
        <v>889.12106883561182</v>
      </c>
      <c r="BB112" s="22">
        <v>884.02389968930368</v>
      </c>
      <c r="BC112" s="22">
        <v>879.52937488119107</v>
      </c>
      <c r="BD112" s="22">
        <v>875.64808458729772</v>
      </c>
      <c r="BE112" s="22">
        <v>871.49158854939481</v>
      </c>
      <c r="BF112" s="22">
        <v>866.96291161788429</v>
      </c>
      <c r="BG112" s="22">
        <v>863.4900838991623</v>
      </c>
      <c r="BH112" s="22">
        <v>860.78270440740164</v>
      </c>
      <c r="BI112" s="22">
        <v>858.70396634124506</v>
      </c>
      <c r="BJ112" s="22">
        <v>857.40507988521222</v>
      </c>
      <c r="BK112" s="22">
        <v>856.48577373147191</v>
      </c>
      <c r="BL112" s="22">
        <v>856.13590414360988</v>
      </c>
      <c r="BM112" s="22">
        <v>856.39584520938138</v>
      </c>
      <c r="BN112" s="22">
        <v>856.95995783585226</v>
      </c>
    </row>
    <row r="113" spans="5:66" x14ac:dyDescent="0.25">
      <c r="E113" t="s">
        <v>113</v>
      </c>
      <c r="F113" s="22">
        <v>357.5</v>
      </c>
      <c r="G113" s="22">
        <v>378.125</v>
      </c>
      <c r="H113" s="22">
        <v>261.25</v>
      </c>
      <c r="I113" s="22">
        <v>412.5</v>
      </c>
      <c r="J113" s="22">
        <v>595.58170833333327</v>
      </c>
      <c r="K113" s="22">
        <v>473.34145833333332</v>
      </c>
      <c r="L113" s="22">
        <v>579.13625000000002</v>
      </c>
      <c r="M113" s="22">
        <v>547.24312499999996</v>
      </c>
      <c r="N113" s="22">
        <v>570.31379166666659</v>
      </c>
      <c r="O113" s="22">
        <v>567.03808333333325</v>
      </c>
      <c r="P113" s="22">
        <v>378.2405</v>
      </c>
      <c r="Q113" s="22">
        <v>489.66362500000002</v>
      </c>
      <c r="R113" s="22">
        <v>672.79437500000006</v>
      </c>
      <c r="S113" s="22">
        <v>580.13175000000001</v>
      </c>
      <c r="T113" s="22">
        <v>579.7403333333333</v>
      </c>
      <c r="U113" s="22">
        <v>266.03683333333333</v>
      </c>
      <c r="V113" s="22">
        <v>441.42908333333332</v>
      </c>
      <c r="W113" s="22">
        <v>521.42108333333329</v>
      </c>
      <c r="X113" s="22">
        <v>655.32637499999998</v>
      </c>
      <c r="Y113" s="22">
        <v>695.56775237855516</v>
      </c>
      <c r="Z113" s="22">
        <v>653.23730656422072</v>
      </c>
      <c r="AA113" s="22">
        <v>722.61220387104663</v>
      </c>
      <c r="AB113" s="22">
        <v>829.6141641239476</v>
      </c>
      <c r="AC113" s="22">
        <v>749.65665536353811</v>
      </c>
      <c r="AD113" s="22">
        <v>773.17356970483502</v>
      </c>
      <c r="AE113" s="22">
        <v>780.22864400722403</v>
      </c>
      <c r="AF113" s="22">
        <v>982.47410734237747</v>
      </c>
      <c r="AG113" s="22">
        <v>1218.2311736138793</v>
      </c>
      <c r="AH113" s="22">
        <v>811.87988683203434</v>
      </c>
      <c r="AI113" s="22">
        <v>828.16067939806783</v>
      </c>
      <c r="AJ113" s="22">
        <v>843.63256429682531</v>
      </c>
      <c r="AK113" s="22">
        <v>859.17385233712901</v>
      </c>
      <c r="AL113" s="22">
        <v>874.71514028200966</v>
      </c>
      <c r="AM113" s="22">
        <v>890.25642822689031</v>
      </c>
      <c r="AN113" s="22">
        <v>905.79771617177096</v>
      </c>
      <c r="AO113" s="22">
        <v>921.33900421207466</v>
      </c>
      <c r="AP113" s="22">
        <v>937.31140020964233</v>
      </c>
      <c r="AQ113" s="22">
        <v>953.28379620720989</v>
      </c>
      <c r="AR113" s="22">
        <v>969.25619220477756</v>
      </c>
      <c r="AS113" s="22">
        <v>985.22858820234535</v>
      </c>
      <c r="AT113" s="22">
        <v>1001.2009841999131</v>
      </c>
      <c r="AU113" s="22">
        <v>1016.9832349872023</v>
      </c>
      <c r="AV113" s="22">
        <v>1032.7654856790691</v>
      </c>
      <c r="AW113" s="22">
        <v>1048.5477364663586</v>
      </c>
      <c r="AX113" s="22">
        <v>1064.3299871582253</v>
      </c>
      <c r="AY113" s="22">
        <v>1080.1122378500922</v>
      </c>
      <c r="AZ113" s="22">
        <v>1096.1072036429516</v>
      </c>
      <c r="BA113" s="22">
        <v>1112.1021694358108</v>
      </c>
      <c r="BB113" s="22">
        <v>1128.0971351332469</v>
      </c>
      <c r="BC113" s="22">
        <v>1144.092100926106</v>
      </c>
      <c r="BD113" s="22">
        <v>1160.0870667189654</v>
      </c>
      <c r="BE113" s="22">
        <v>1176.8778874608386</v>
      </c>
      <c r="BF113" s="22">
        <v>1193.6687081072885</v>
      </c>
      <c r="BG113" s="22">
        <v>1210.4595288491616</v>
      </c>
      <c r="BH113" s="22">
        <v>1227.2503495910348</v>
      </c>
      <c r="BI113" s="22">
        <v>1244.0411703329078</v>
      </c>
      <c r="BJ113" s="22">
        <v>1260.6054327894071</v>
      </c>
      <c r="BK113" s="22">
        <v>1277.169695245907</v>
      </c>
      <c r="BL113" s="22">
        <v>1293.7339577978294</v>
      </c>
      <c r="BM113" s="22">
        <v>1310.2982202543287</v>
      </c>
      <c r="BN113" s="22">
        <v>1326.8624827108285</v>
      </c>
    </row>
    <row r="114" spans="5:66" x14ac:dyDescent="0.25">
      <c r="E114" t="s">
        <v>636</v>
      </c>
      <c r="F114" s="22">
        <v>90.994567483487728</v>
      </c>
      <c r="G114" s="22">
        <v>111.62690198838213</v>
      </c>
      <c r="H114" s="22">
        <v>132.25923649327655</v>
      </c>
      <c r="I114" s="22">
        <v>152.89157099816552</v>
      </c>
      <c r="J114" s="22">
        <v>173.52390550305992</v>
      </c>
      <c r="K114" s="22">
        <v>194.15624000795432</v>
      </c>
      <c r="L114" s="22">
        <v>214.78857451284878</v>
      </c>
      <c r="M114" s="22">
        <v>235.42090901774316</v>
      </c>
      <c r="N114" s="22">
        <v>256.05324352263762</v>
      </c>
      <c r="O114" s="22">
        <v>276.68557802753202</v>
      </c>
      <c r="P114" s="22">
        <v>297.31791253242642</v>
      </c>
      <c r="Q114" s="22">
        <v>317.95024703732088</v>
      </c>
      <c r="R114" s="22">
        <v>338.58258154220977</v>
      </c>
      <c r="S114" s="22">
        <v>359.21491604710423</v>
      </c>
      <c r="T114" s="22">
        <v>435.89846666666671</v>
      </c>
      <c r="U114" s="22">
        <v>355.08659999999998</v>
      </c>
      <c r="V114" s="22">
        <v>393.08573333333334</v>
      </c>
      <c r="W114" s="22">
        <v>484.55366666666663</v>
      </c>
      <c r="X114" s="22">
        <v>480.19253333333336</v>
      </c>
      <c r="Y114" s="22">
        <v>380.54426666666666</v>
      </c>
      <c r="Z114" s="22">
        <v>501.48046666666664</v>
      </c>
      <c r="AA114" s="22">
        <v>571.19113333333337</v>
      </c>
      <c r="AB114" s="22">
        <v>587.22106666666662</v>
      </c>
      <c r="AC114" s="22">
        <v>533.06336966666674</v>
      </c>
      <c r="AD114" s="22">
        <v>663.77159200000006</v>
      </c>
      <c r="AE114" s="22">
        <v>486.09938600666663</v>
      </c>
      <c r="AF114" s="22">
        <v>643.60119999999995</v>
      </c>
      <c r="AG114" s="22">
        <v>679.61446666666666</v>
      </c>
      <c r="AH114" s="22">
        <v>581.01044193354528</v>
      </c>
      <c r="AI114" s="22">
        <v>596.09913131599728</v>
      </c>
      <c r="AJ114" s="22">
        <v>610.43814242074211</v>
      </c>
      <c r="AK114" s="22">
        <v>624.84147486861002</v>
      </c>
      <c r="AL114" s="22">
        <v>639.24480722804208</v>
      </c>
      <c r="AM114" s="22">
        <v>653.64813958747379</v>
      </c>
      <c r="AN114" s="22">
        <v>668.05147194690596</v>
      </c>
      <c r="AO114" s="22">
        <v>682.45480439477376</v>
      </c>
      <c r="AP114" s="22">
        <v>697.25767845163148</v>
      </c>
      <c r="AQ114" s="22">
        <v>712.06055250848885</v>
      </c>
      <c r="AR114" s="22">
        <v>726.86342656534669</v>
      </c>
      <c r="AS114" s="22">
        <v>741.66630062220418</v>
      </c>
      <c r="AT114" s="22">
        <v>756.46917467906189</v>
      </c>
      <c r="AU114" s="22">
        <v>771.09582623300321</v>
      </c>
      <c r="AV114" s="22">
        <v>785.72247769850878</v>
      </c>
      <c r="AW114" s="22">
        <v>800.34912925244987</v>
      </c>
      <c r="AX114" s="22">
        <v>814.97578071795544</v>
      </c>
      <c r="AY114" s="22">
        <v>829.60243218346091</v>
      </c>
      <c r="AZ114" s="22">
        <v>844.42622344254914</v>
      </c>
      <c r="BA114" s="22">
        <v>859.2500147016375</v>
      </c>
      <c r="BB114" s="22">
        <v>874.07380587229011</v>
      </c>
      <c r="BC114" s="22">
        <v>888.89759713137823</v>
      </c>
      <c r="BD114" s="22">
        <v>903.72138839046647</v>
      </c>
      <c r="BE114" s="22">
        <v>919.28276094791306</v>
      </c>
      <c r="BF114" s="22">
        <v>934.8441334169238</v>
      </c>
      <c r="BG114" s="22">
        <v>950.40550597437027</v>
      </c>
      <c r="BH114" s="22">
        <v>965.96687853181686</v>
      </c>
      <c r="BI114" s="22">
        <v>981.52825108926322</v>
      </c>
      <c r="BJ114" s="22">
        <v>996.87965428673249</v>
      </c>
      <c r="BK114" s="22">
        <v>1012.231057484201</v>
      </c>
      <c r="BL114" s="22">
        <v>1027.5824607701059</v>
      </c>
      <c r="BM114" s="22">
        <v>1042.9338639675743</v>
      </c>
      <c r="BN114" s="22">
        <v>1058.2852671650435</v>
      </c>
    </row>
    <row r="115" spans="5:66" x14ac:dyDescent="0.25">
      <c r="E115" t="s">
        <v>637</v>
      </c>
      <c r="F115" s="22">
        <v>19504.904423790304</v>
      </c>
      <c r="G115" s="22">
        <v>20660.917389673377</v>
      </c>
      <c r="H115" s="22">
        <v>20413.635505827424</v>
      </c>
      <c r="I115" s="22">
        <v>20401.840953256564</v>
      </c>
      <c r="J115" s="22">
        <v>20005.189321068094</v>
      </c>
      <c r="K115" s="22">
        <v>19413.178172066404</v>
      </c>
      <c r="L115" s="22">
        <v>20236.165839433314</v>
      </c>
      <c r="M115" s="22">
        <v>20567.076909773743</v>
      </c>
      <c r="N115" s="22">
        <v>20477.475675482336</v>
      </c>
      <c r="O115" s="22">
        <v>20440.765105122711</v>
      </c>
      <c r="P115" s="22">
        <v>20694.986539568359</v>
      </c>
      <c r="Q115" s="22">
        <v>19970.885013290266</v>
      </c>
      <c r="R115" s="22">
        <v>20364.171552574975</v>
      </c>
      <c r="S115" s="22">
        <v>20058.54412967978</v>
      </c>
      <c r="T115" s="22">
        <v>19708.290781864089</v>
      </c>
      <c r="U115" s="22">
        <v>19400.216324542769</v>
      </c>
      <c r="V115" s="22">
        <v>19051.161605532838</v>
      </c>
      <c r="W115" s="22">
        <v>19933.38774514115</v>
      </c>
      <c r="X115" s="22">
        <v>20282.655015129261</v>
      </c>
      <c r="Y115" s="22">
        <v>20068.349414068991</v>
      </c>
      <c r="Z115" s="22">
        <v>19848.964864156231</v>
      </c>
      <c r="AA115" s="22">
        <v>19725.318772611696</v>
      </c>
      <c r="AB115" s="22">
        <v>20225.965895215482</v>
      </c>
      <c r="AC115" s="22">
        <v>20168.260387452727</v>
      </c>
      <c r="AD115" s="22">
        <v>20134.219305294246</v>
      </c>
      <c r="AE115" s="22">
        <v>19667.183224832243</v>
      </c>
      <c r="AF115" s="22">
        <v>18969.40439195502</v>
      </c>
      <c r="AG115" s="22">
        <v>19186.386775060691</v>
      </c>
      <c r="AH115" s="22">
        <v>19753.029018517012</v>
      </c>
      <c r="AI115" s="22">
        <v>19783.906857628604</v>
      </c>
      <c r="AJ115" s="22">
        <v>19779.701574173283</v>
      </c>
      <c r="AK115" s="22">
        <v>19778.904215576487</v>
      </c>
      <c r="AL115" s="22">
        <v>19777.995181996146</v>
      </c>
      <c r="AM115" s="22">
        <v>19776.984421077901</v>
      </c>
      <c r="AN115" s="22">
        <v>19775.880594293696</v>
      </c>
      <c r="AO115" s="22">
        <v>19774.691289095183</v>
      </c>
      <c r="AP115" s="22">
        <v>19775.119562820179</v>
      </c>
      <c r="AQ115" s="22">
        <v>19775.477408932729</v>
      </c>
      <c r="AR115" s="22">
        <v>19775.769943136052</v>
      </c>
      <c r="AS115" s="22">
        <v>19776.001736032402</v>
      </c>
      <c r="AT115" s="22">
        <v>19776.176888033733</v>
      </c>
      <c r="AU115" s="22">
        <v>19775.548399840234</v>
      </c>
      <c r="AV115" s="22">
        <v>19774.869408512444</v>
      </c>
      <c r="AW115" s="22">
        <v>19774.142986120893</v>
      </c>
      <c r="AX115" s="22">
        <v>19773.371926377677</v>
      </c>
      <c r="AY115" s="22">
        <v>19772.558779923431</v>
      </c>
      <c r="AZ115" s="22">
        <v>19772.548026839973</v>
      </c>
      <c r="BA115" s="22">
        <v>19772.500515214859</v>
      </c>
      <c r="BB115" s="22">
        <v>19772.418179134187</v>
      </c>
      <c r="BC115" s="22">
        <v>19772.302803273826</v>
      </c>
      <c r="BD115" s="22">
        <v>19772.156036103148</v>
      </c>
      <c r="BE115" s="22">
        <v>19775.137703889606</v>
      </c>
      <c r="BF115" s="22">
        <v>19778.093650274055</v>
      </c>
      <c r="BG115" s="22">
        <v>19781.025091887313</v>
      </c>
      <c r="BH115" s="22">
        <v>19783.933160775436</v>
      </c>
      <c r="BI115" s="22">
        <v>19786.818913472423</v>
      </c>
      <c r="BJ115" s="22">
        <v>19788.782445242443</v>
      </c>
      <c r="BK115" s="22">
        <v>19790.724893801369</v>
      </c>
      <c r="BL115" s="22">
        <v>19792.647148841716</v>
      </c>
      <c r="BM115" s="22">
        <v>19794.550044580425</v>
      </c>
      <c r="BN115" s="22">
        <v>19796.434366442383</v>
      </c>
    </row>
    <row r="116" spans="5:66" x14ac:dyDescent="0.25">
      <c r="E116" t="s">
        <v>639</v>
      </c>
      <c r="F116" s="22">
        <v>2388.0102035123605</v>
      </c>
      <c r="G116" s="22">
        <v>2422.3649563517615</v>
      </c>
      <c r="H116" s="22">
        <v>2366.0160295258652</v>
      </c>
      <c r="I116" s="22">
        <v>2332.024314033295</v>
      </c>
      <c r="J116" s="22">
        <v>2269.8856393890724</v>
      </c>
      <c r="K116" s="22">
        <v>2257.3551747657566</v>
      </c>
      <c r="L116" s="22">
        <v>2332.8794219128258</v>
      </c>
      <c r="M116" s="22">
        <v>2353.4608848045295</v>
      </c>
      <c r="N116" s="22">
        <v>2375.1086873788704</v>
      </c>
      <c r="O116" s="22">
        <v>2369.8122167060246</v>
      </c>
      <c r="P116" s="22">
        <v>2379.1334621159244</v>
      </c>
      <c r="Q116" s="22">
        <v>2332.4757077458062</v>
      </c>
      <c r="R116" s="22">
        <v>2352.5031586422174</v>
      </c>
      <c r="S116" s="22">
        <v>2317.0522227606916</v>
      </c>
      <c r="T116" s="22">
        <v>2291.1004488983099</v>
      </c>
      <c r="U116" s="22">
        <v>2260.716684821874</v>
      </c>
      <c r="V116" s="22">
        <v>2276.1004128580194</v>
      </c>
      <c r="W116" s="22">
        <v>2334.5451499588221</v>
      </c>
      <c r="X116" s="22">
        <v>2364.8401504898161</v>
      </c>
      <c r="Y116" s="22">
        <v>2357.3087175615215</v>
      </c>
      <c r="Z116" s="22">
        <v>2316.7336232801035</v>
      </c>
      <c r="AA116" s="22">
        <v>2313.3914976011652</v>
      </c>
      <c r="AB116" s="22">
        <v>2334.0985551108756</v>
      </c>
      <c r="AC116" s="22">
        <v>2348.8400209329502</v>
      </c>
      <c r="AD116" s="22">
        <v>2344.4692750460258</v>
      </c>
      <c r="AE116" s="22">
        <v>2299.7650755104332</v>
      </c>
      <c r="AF116" s="22">
        <v>2252.6390591444524</v>
      </c>
      <c r="AG116" s="22">
        <v>2235.452591217253</v>
      </c>
      <c r="AH116" s="22">
        <v>2318.6708655488487</v>
      </c>
      <c r="AI116" s="22">
        <v>2326.0988391477244</v>
      </c>
      <c r="AJ116" s="22">
        <v>2329.177625426456</v>
      </c>
      <c r="AK116" s="22">
        <v>2333.0242915983672</v>
      </c>
      <c r="AL116" s="22">
        <v>2336.8440320658519</v>
      </c>
      <c r="AM116" s="22">
        <v>2340.639256805041</v>
      </c>
      <c r="AN116" s="22">
        <v>2344.4120677609794</v>
      </c>
      <c r="AO116" s="22">
        <v>2348.1643090770926</v>
      </c>
      <c r="AP116" s="22">
        <v>2352.2228962152631</v>
      </c>
      <c r="AQ116" s="22">
        <v>2356.2646437004828</v>
      </c>
      <c r="AR116" s="22">
        <v>2360.2907919866634</v>
      </c>
      <c r="AS116" s="22">
        <v>2364.3024503005117</v>
      </c>
      <c r="AT116" s="22">
        <v>2368.3006144703381</v>
      </c>
      <c r="AU116" s="22">
        <v>2372.1420454436102</v>
      </c>
      <c r="AV116" s="22">
        <v>2375.9714551742882</v>
      </c>
      <c r="AW116" s="22">
        <v>2379.7895929910815</v>
      </c>
      <c r="AX116" s="22">
        <v>2383.5971404881425</v>
      </c>
      <c r="AY116" s="22">
        <v>2387.3947198876349</v>
      </c>
      <c r="AZ116" s="22">
        <v>2391.3447618385985</v>
      </c>
      <c r="BA116" s="22">
        <v>2395.2861478850841</v>
      </c>
      <c r="BB116" s="22">
        <v>2399.2193476668131</v>
      </c>
      <c r="BC116" s="22">
        <v>2403.1447942638629</v>
      </c>
      <c r="BD116" s="22">
        <v>2407.0628875054431</v>
      </c>
      <c r="BE116" s="22">
        <v>2411.5815060623418</v>
      </c>
      <c r="BF116" s="22">
        <v>2416.0941731688263</v>
      </c>
      <c r="BG116" s="22">
        <v>2420.6011787744819</v>
      </c>
      <c r="BH116" s="22">
        <v>2425.1027925074882</v>
      </c>
      <c r="BI116" s="22">
        <v>2429.5992657799802</v>
      </c>
      <c r="BJ116" s="22">
        <v>2433.9174402150056</v>
      </c>
      <c r="BK116" s="22">
        <v>2438.2307601014945</v>
      </c>
      <c r="BL116" s="22">
        <v>2442.5394374527291</v>
      </c>
      <c r="BM116" s="22">
        <v>2446.8436708840272</v>
      </c>
      <c r="BN116" s="22">
        <v>2451.1436471198567</v>
      </c>
    </row>
    <row r="117" spans="5:66" x14ac:dyDescent="0.25">
      <c r="E117" t="s">
        <v>638</v>
      </c>
      <c r="F117" s="22">
        <v>343.10330161578099</v>
      </c>
      <c r="G117" s="22">
        <v>365.58614133033353</v>
      </c>
      <c r="H117" s="22">
        <v>339.91114682728761</v>
      </c>
      <c r="I117" s="22">
        <v>352.62601984444137</v>
      </c>
      <c r="J117" s="22">
        <v>336.24824053022888</v>
      </c>
      <c r="K117" s="22">
        <v>354.90652971327108</v>
      </c>
      <c r="L117" s="22">
        <v>370.7282945162878</v>
      </c>
      <c r="M117" s="22">
        <v>367.33263044382841</v>
      </c>
      <c r="N117" s="22">
        <v>376.31467332854538</v>
      </c>
      <c r="O117" s="22">
        <v>380.26274683162796</v>
      </c>
      <c r="P117" s="22">
        <v>420.72277135231604</v>
      </c>
      <c r="Q117" s="22">
        <v>418.37207720994593</v>
      </c>
      <c r="R117" s="22">
        <v>406.12517665445523</v>
      </c>
      <c r="S117" s="22">
        <v>385.62180744131297</v>
      </c>
      <c r="T117" s="22">
        <v>383.11027791084422</v>
      </c>
      <c r="U117" s="22">
        <v>402.62502084090437</v>
      </c>
      <c r="V117" s="22">
        <v>407.68948429226828</v>
      </c>
      <c r="W117" s="22">
        <v>415.77221135959962</v>
      </c>
      <c r="X117" s="22">
        <v>450.38785912632164</v>
      </c>
      <c r="Y117" s="22">
        <v>447.90280780802436</v>
      </c>
      <c r="Z117" s="22">
        <v>450.47531382738657</v>
      </c>
      <c r="AA117" s="22">
        <v>455.70252815125627</v>
      </c>
      <c r="AB117" s="22">
        <v>454.2990120208886</v>
      </c>
      <c r="AC117" s="22">
        <v>467.1027930484243</v>
      </c>
      <c r="AD117" s="22">
        <v>463.97224881283108</v>
      </c>
      <c r="AE117" s="22">
        <v>471.70799949786652</v>
      </c>
      <c r="AF117" s="22">
        <v>471.14622162385422</v>
      </c>
      <c r="AG117" s="22">
        <v>483.13167606001025</v>
      </c>
      <c r="AH117" s="22">
        <v>468.97422378872818</v>
      </c>
      <c r="AI117" s="22">
        <v>475.2249218374152</v>
      </c>
      <c r="AJ117" s="22">
        <v>478.65003949368145</v>
      </c>
      <c r="AK117" s="22">
        <v>483.65498664992003</v>
      </c>
      <c r="AL117" s="22">
        <v>488.60759728253828</v>
      </c>
      <c r="AM117" s="22">
        <v>493.5128571299885</v>
      </c>
      <c r="AN117" s="22">
        <v>498.37510389742414</v>
      </c>
      <c r="AO117" s="22">
        <v>503.19813309399137</v>
      </c>
      <c r="AP117" s="22">
        <v>508.15424956126054</v>
      </c>
      <c r="AQ117" s="22">
        <v>513.07909238907621</v>
      </c>
      <c r="AR117" s="22">
        <v>517.97517053522256</v>
      </c>
      <c r="AS117" s="22">
        <v>522.84471928557002</v>
      </c>
      <c r="AT117" s="22">
        <v>527.6897377871494</v>
      </c>
      <c r="AU117" s="22">
        <v>532.43584846049509</v>
      </c>
      <c r="AV117" s="22">
        <v>537.16025527304782</v>
      </c>
      <c r="AW117" s="22">
        <v>541.86445238147269</v>
      </c>
      <c r="AX117" s="22">
        <v>546.54979385461331</v>
      </c>
      <c r="AY117" s="22">
        <v>551.21751045982899</v>
      </c>
      <c r="AZ117" s="22">
        <v>555.95546154582189</v>
      </c>
      <c r="BA117" s="22">
        <v>560.67847366596118</v>
      </c>
      <c r="BB117" s="22">
        <v>565.38745674669474</v>
      </c>
      <c r="BC117" s="22">
        <v>570.0832456614994</v>
      </c>
      <c r="BD117" s="22">
        <v>574.76660781803753</v>
      </c>
      <c r="BE117" s="22">
        <v>579.76740432819008</v>
      </c>
      <c r="BF117" s="22">
        <v>584.75875710576554</v>
      </c>
      <c r="BG117" s="22">
        <v>589.74119153472066</v>
      </c>
      <c r="BH117" s="22">
        <v>594.71519356554461</v>
      </c>
      <c r="BI117" s="22">
        <v>599.68121356374206</v>
      </c>
      <c r="BJ117" s="22">
        <v>604.54493484405009</v>
      </c>
      <c r="BK117" s="22">
        <v>609.40109743030723</v>
      </c>
      <c r="BL117" s="22">
        <v>614.25008012470573</v>
      </c>
      <c r="BM117" s="22">
        <v>619.09223605574277</v>
      </c>
      <c r="BN117" s="22">
        <v>623.92789508309704</v>
      </c>
    </row>
    <row r="118" spans="5:66" x14ac:dyDescent="0.25">
      <c r="E118" t="s">
        <v>742</v>
      </c>
      <c r="F118">
        <v>1114.2730572677472</v>
      </c>
      <c r="G118">
        <v>1114.2730572677472</v>
      </c>
      <c r="H118">
        <v>1114.2730572677472</v>
      </c>
      <c r="I118">
        <v>1114.2730572677472</v>
      </c>
      <c r="J118">
        <v>1114.2730572677472</v>
      </c>
      <c r="K118">
        <v>1114.2730572677472</v>
      </c>
      <c r="L118">
        <v>1114.2730572677472</v>
      </c>
      <c r="M118">
        <v>1114.2730572677472</v>
      </c>
      <c r="N118">
        <v>1114.2730572677472</v>
      </c>
      <c r="O118">
        <v>1114.2730572677472</v>
      </c>
      <c r="P118">
        <v>1103.7473247333526</v>
      </c>
      <c r="Q118">
        <v>1295.1615779672622</v>
      </c>
      <c r="R118">
        <v>1300.4179901779976</v>
      </c>
      <c r="S118">
        <v>1021.2239026078485</v>
      </c>
      <c r="T118">
        <v>890.95637702591955</v>
      </c>
      <c r="U118">
        <v>1429.3697355873492</v>
      </c>
      <c r="V118">
        <v>1251.7694565972624</v>
      </c>
      <c r="W118">
        <v>1234.9730242836924</v>
      </c>
      <c r="X118">
        <v>1150.1284038185643</v>
      </c>
      <c r="Y118">
        <v>1091.261696265384</v>
      </c>
      <c r="Z118">
        <v>1116.957250242162</v>
      </c>
      <c r="AA118">
        <v>1100.5811063069254</v>
      </c>
      <c r="AB118">
        <v>1010.9312887182766</v>
      </c>
      <c r="AC118">
        <v>956.65662263461502</v>
      </c>
      <c r="AD118">
        <v>1024.1532025090505</v>
      </c>
      <c r="AE118">
        <v>742.78507159014475</v>
      </c>
      <c r="AF118">
        <v>448.47103409650083</v>
      </c>
      <c r="AG118">
        <v>418.78097085765791</v>
      </c>
    </row>
    <row r="119" spans="5:66" x14ac:dyDescent="0.25">
      <c r="E119" t="s">
        <v>743</v>
      </c>
      <c r="F119">
        <v>1149.6141682079121</v>
      </c>
      <c r="G119">
        <v>1149.6141682079121</v>
      </c>
      <c r="H119">
        <v>1149.6141682079121</v>
      </c>
      <c r="I119">
        <v>1149.6141682079121</v>
      </c>
      <c r="J119">
        <v>1149.6141682079121</v>
      </c>
      <c r="K119">
        <v>1149.6141682079121</v>
      </c>
      <c r="L119">
        <v>1149.6141682079121</v>
      </c>
      <c r="M119">
        <v>1149.6141682079121</v>
      </c>
      <c r="N119">
        <v>1149.6141682079121</v>
      </c>
      <c r="O119">
        <v>1149.6141682079121</v>
      </c>
      <c r="P119">
        <v>1138.5083728727629</v>
      </c>
      <c r="Q119">
        <v>1348.0477860975932</v>
      </c>
      <c r="R119">
        <v>1328.8199324792706</v>
      </c>
      <c r="S119">
        <v>1017.846389296701</v>
      </c>
      <c r="T119">
        <v>914.84836029323264</v>
      </c>
      <c r="U119">
        <v>1448.2029822975244</v>
      </c>
      <c r="V119">
        <v>1263.6284316097351</v>
      </c>
      <c r="W119">
        <v>1217.6306521923173</v>
      </c>
      <c r="X119">
        <v>1180.4178811371937</v>
      </c>
      <c r="Y119">
        <v>1108.455283615433</v>
      </c>
      <c r="Z119">
        <v>1122.512590663056</v>
      </c>
      <c r="AA119">
        <v>1111.8425729905728</v>
      </c>
      <c r="AB119">
        <v>1003.2623700366383</v>
      </c>
      <c r="AC119">
        <v>980.98785105992999</v>
      </c>
      <c r="AD119">
        <v>1029.413853897383</v>
      </c>
      <c r="AE119">
        <v>748.29527463252236</v>
      </c>
      <c r="AF119">
        <v>435.50232253439043</v>
      </c>
      <c r="AG119">
        <v>408.72643283393637</v>
      </c>
    </row>
    <row r="120" spans="5:66" x14ac:dyDescent="0.25">
      <c r="E120" t="s">
        <v>744</v>
      </c>
      <c r="F120">
        <v>363.73333333333335</v>
      </c>
      <c r="G120">
        <v>386.1</v>
      </c>
      <c r="H120">
        <v>266.2</v>
      </c>
      <c r="I120">
        <v>413.6</v>
      </c>
      <c r="J120">
        <v>603.75919999999996</v>
      </c>
      <c r="K120">
        <v>481.52980333333335</v>
      </c>
      <c r="L120">
        <v>588.48859666666669</v>
      </c>
      <c r="M120">
        <v>556.65125999999998</v>
      </c>
      <c r="N120">
        <v>581.37815999999998</v>
      </c>
      <c r="O120">
        <v>577.08170666666672</v>
      </c>
      <c r="P120">
        <v>384.05253333333332</v>
      </c>
      <c r="Q120">
        <v>497.15031666666664</v>
      </c>
      <c r="R120">
        <v>683.69223999999997</v>
      </c>
      <c r="S120">
        <v>585.99346666666668</v>
      </c>
      <c r="T120">
        <v>585.5420633333332</v>
      </c>
      <c r="U120">
        <v>267.37941999999998</v>
      </c>
      <c r="V120">
        <v>445.96068000000002</v>
      </c>
      <c r="W120">
        <v>524.87031666666667</v>
      </c>
      <c r="X120">
        <v>658.9218166666667</v>
      </c>
      <c r="Y120">
        <v>701.39039489690549</v>
      </c>
      <c r="Z120">
        <v>659.21936851962221</v>
      </c>
      <c r="AA120">
        <v>728.33299508239213</v>
      </c>
      <c r="AB120">
        <v>834.93197842496943</v>
      </c>
      <c r="AC120">
        <v>755.27559526787866</v>
      </c>
      <c r="AD120">
        <v>778.70394325525831</v>
      </c>
      <c r="AE120">
        <v>785.73244765147194</v>
      </c>
      <c r="AF120">
        <v>987.21624034293666</v>
      </c>
      <c r="AG120">
        <v>1222.085428916417</v>
      </c>
    </row>
    <row r="121" spans="5:66" x14ac:dyDescent="0.25">
      <c r="E121" t="s">
        <v>745</v>
      </c>
      <c r="F121">
        <v>90.994567483487728</v>
      </c>
      <c r="G121">
        <v>111.62690198838213</v>
      </c>
      <c r="H121">
        <v>132.25923649327655</v>
      </c>
      <c r="I121">
        <v>152.89157099816552</v>
      </c>
      <c r="J121">
        <v>173.52390550305992</v>
      </c>
      <c r="K121">
        <v>194.15624000795432</v>
      </c>
      <c r="L121">
        <v>214.78857451284878</v>
      </c>
      <c r="M121">
        <v>235.42090901774316</v>
      </c>
      <c r="N121">
        <v>256.05324352263756</v>
      </c>
      <c r="O121">
        <v>276.68557802753202</v>
      </c>
      <c r="P121">
        <v>297.31791253242642</v>
      </c>
      <c r="Q121">
        <v>317.95024703732088</v>
      </c>
      <c r="R121">
        <v>338.58258154220977</v>
      </c>
      <c r="S121">
        <v>359.21491604710423</v>
      </c>
      <c r="T121">
        <v>435.89846666666665</v>
      </c>
      <c r="U121">
        <v>355.08659999999998</v>
      </c>
      <c r="V121">
        <v>393.08573333333334</v>
      </c>
      <c r="W121">
        <v>484.55366666666663</v>
      </c>
      <c r="X121">
        <v>480.1925333333333</v>
      </c>
      <c r="Y121">
        <v>380.54426666666666</v>
      </c>
      <c r="Z121">
        <v>501.48046666666664</v>
      </c>
      <c r="AA121">
        <v>571.19113333333325</v>
      </c>
      <c r="AB121">
        <v>587.22106666666662</v>
      </c>
      <c r="AC121">
        <v>533.06336966666674</v>
      </c>
      <c r="AD121">
        <v>663.77159200000006</v>
      </c>
      <c r="AE121">
        <v>486.09938600666663</v>
      </c>
      <c r="AF121">
        <v>643.60119999999995</v>
      </c>
      <c r="AG121">
        <v>679.61446666666666</v>
      </c>
    </row>
    <row r="122" spans="5:66" x14ac:dyDescent="0.25">
      <c r="E122" t="s">
        <v>746</v>
      </c>
      <c r="F122">
        <v>18467.2344176074</v>
      </c>
      <c r="G122">
        <v>19894.379979012047</v>
      </c>
      <c r="H122">
        <v>19508.057170250366</v>
      </c>
      <c r="I122">
        <v>19296.286149483876</v>
      </c>
      <c r="J122">
        <v>18829.799299341739</v>
      </c>
      <c r="K122">
        <v>18816.693751205934</v>
      </c>
      <c r="L122">
        <v>19386.372113208152</v>
      </c>
      <c r="M122">
        <v>19675.368284891847</v>
      </c>
      <c r="N122">
        <v>19967.155293555603</v>
      </c>
      <c r="O122">
        <v>20038.391547786159</v>
      </c>
      <c r="P122">
        <v>20072.524975980316</v>
      </c>
      <c r="Q122">
        <v>19701.088061992123</v>
      </c>
      <c r="R122">
        <v>20023.216099759749</v>
      </c>
      <c r="S122">
        <v>19072.340993484708</v>
      </c>
      <c r="T122">
        <v>18849.389549512067</v>
      </c>
      <c r="U122">
        <v>18446.259485586925</v>
      </c>
      <c r="V122">
        <v>18589.571736189206</v>
      </c>
      <c r="W122">
        <v>18224.734436942501</v>
      </c>
      <c r="X122">
        <v>19088.198147813157</v>
      </c>
      <c r="Y122">
        <v>18553.028011451712</v>
      </c>
      <c r="Z122">
        <v>18939.805460502525</v>
      </c>
      <c r="AA122">
        <v>18994.993526805851</v>
      </c>
      <c r="AB122">
        <v>18278.302953548075</v>
      </c>
      <c r="AC122">
        <v>19582.342769355033</v>
      </c>
      <c r="AD122">
        <v>19570.475186144038</v>
      </c>
      <c r="AE122">
        <v>19327.673861761683</v>
      </c>
      <c r="AF122">
        <v>18029.075027657447</v>
      </c>
      <c r="AG122">
        <v>18081.049004423898</v>
      </c>
    </row>
    <row r="123" spans="5:66" x14ac:dyDescent="0.25">
      <c r="E123" t="s">
        <v>747</v>
      </c>
      <c r="F123">
        <v>2447.8863951470803</v>
      </c>
      <c r="G123">
        <v>2496.9018451868697</v>
      </c>
      <c r="H123">
        <v>2435.3630625952328</v>
      </c>
      <c r="I123">
        <v>2396.995208451192</v>
      </c>
      <c r="J123">
        <v>2325.2582722477832</v>
      </c>
      <c r="K123">
        <v>2349.1668279124592</v>
      </c>
      <c r="L123">
        <v>2406.4403578126485</v>
      </c>
      <c r="M123">
        <v>2433.097951693017</v>
      </c>
      <c r="N123">
        <v>2471.2628832175142</v>
      </c>
      <c r="O123">
        <v>2472.2132034057472</v>
      </c>
      <c r="P123">
        <v>2480.4922407158388</v>
      </c>
      <c r="Q123">
        <v>2454.0922943343203</v>
      </c>
      <c r="R123">
        <v>2476.3439129367157</v>
      </c>
      <c r="S123">
        <v>2359.3324950161041</v>
      </c>
      <c r="T123">
        <v>2347.4845744803165</v>
      </c>
      <c r="U123">
        <v>2284.6952992295182</v>
      </c>
      <c r="V123">
        <v>2357.5665947783837</v>
      </c>
      <c r="W123">
        <v>2297.5662221729922</v>
      </c>
      <c r="X123">
        <v>2380.9463845396517</v>
      </c>
      <c r="Y123">
        <v>2329.35287655092</v>
      </c>
      <c r="Z123">
        <v>2369.3465541862302</v>
      </c>
      <c r="AA123">
        <v>2370.4305491547971</v>
      </c>
      <c r="AB123">
        <v>2269.153208313021</v>
      </c>
      <c r="AC123">
        <v>2431.7524623901409</v>
      </c>
      <c r="AD123">
        <v>2430.5768400701409</v>
      </c>
      <c r="AE123">
        <v>2407.0023766672321</v>
      </c>
      <c r="AF123">
        <v>2265.174978621726</v>
      </c>
      <c r="AG123">
        <v>2253.2585636522972</v>
      </c>
    </row>
    <row r="124" spans="5:66" x14ac:dyDescent="0.25">
      <c r="E124" t="s">
        <v>748</v>
      </c>
      <c r="F124">
        <v>332.77730613860399</v>
      </c>
      <c r="G124">
        <v>353.03457691007083</v>
      </c>
      <c r="H124">
        <v>329.75336223257443</v>
      </c>
      <c r="I124">
        <v>341.70939722274608</v>
      </c>
      <c r="J124">
        <v>326.52853902593881</v>
      </c>
      <c r="K124">
        <v>344.58323593662567</v>
      </c>
      <c r="L124">
        <v>360.27670046049241</v>
      </c>
      <c r="M124">
        <v>357.64284080532752</v>
      </c>
      <c r="N124">
        <v>367.73848791261435</v>
      </c>
      <c r="O124">
        <v>372.0452384281258</v>
      </c>
      <c r="P124">
        <v>408.94308689508148</v>
      </c>
      <c r="Q124">
        <v>406.68937516322404</v>
      </c>
      <c r="R124">
        <v>397.06973777083419</v>
      </c>
      <c r="S124">
        <v>376.09010924780205</v>
      </c>
      <c r="T124">
        <v>374.09743931517124</v>
      </c>
      <c r="U124">
        <v>392.69820864834276</v>
      </c>
      <c r="V124">
        <v>398.35557315486267</v>
      </c>
      <c r="W124">
        <v>404.14478384272525</v>
      </c>
      <c r="X124">
        <v>438.4751035531649</v>
      </c>
      <c r="Y124">
        <v>433.26067452840772</v>
      </c>
      <c r="Z124">
        <v>438.54251424027257</v>
      </c>
      <c r="AA124">
        <v>444.74604882624305</v>
      </c>
      <c r="AB124">
        <v>440.60780254144959</v>
      </c>
      <c r="AC124">
        <v>456.58226294187887</v>
      </c>
      <c r="AD124">
        <v>454.87268271519412</v>
      </c>
      <c r="AE124">
        <v>463.54275866618883</v>
      </c>
      <c r="AF124">
        <v>458.22071963845576</v>
      </c>
      <c r="AG124">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0D00-000006000000}">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B1770-EE51-4A6A-998A-DFA9A29DBD45}">
  <sheetPr>
    <tabColor theme="6"/>
  </sheetPr>
  <dimension ref="A6:F9"/>
  <sheetViews>
    <sheetView workbookViewId="0"/>
  </sheetViews>
  <sheetFormatPr defaultRowHeight="15" x14ac:dyDescent="0.25"/>
  <cols>
    <col min="3" max="3" width="14.7109375" customWidth="1"/>
  </cols>
  <sheetData>
    <row r="6" spans="1:6" x14ac:dyDescent="0.25">
      <c r="D6" t="s">
        <v>889</v>
      </c>
      <c r="E6" t="s">
        <v>890</v>
      </c>
      <c r="F6" t="s">
        <v>891</v>
      </c>
    </row>
    <row r="7" spans="1:6" x14ac:dyDescent="0.25">
      <c r="A7" t="s">
        <v>892</v>
      </c>
      <c r="B7" t="s">
        <v>893</v>
      </c>
      <c r="C7" t="str">
        <f>"DriversCGE!"&amp;ADDRESS(ROW(DriversCGE!A7),COLUMN(DriversCGE!A7),4)</f>
        <v>DriversCGE!A7</v>
      </c>
      <c r="D7">
        <v>1</v>
      </c>
      <c r="E7">
        <v>1</v>
      </c>
    </row>
    <row r="8" spans="1:6" x14ac:dyDescent="0.25">
      <c r="A8" t="s">
        <v>892</v>
      </c>
      <c r="B8" t="s">
        <v>894</v>
      </c>
      <c r="C8" t="str">
        <f>"DriversCGE!"&amp;ADDRESS(ROW(DriversCGE!A46),COLUMN(DriversCGE!A46),4)</f>
        <v>DriversCGE!A46</v>
      </c>
      <c r="D8">
        <v>1</v>
      </c>
      <c r="E8">
        <v>1</v>
      </c>
    </row>
    <row r="9" spans="1:6" x14ac:dyDescent="0.25">
      <c r="A9" t="s">
        <v>892</v>
      </c>
      <c r="B9" t="s">
        <v>923</v>
      </c>
      <c r="C9" t="str">
        <f>"DriversCGE!"&amp;ADDRESS(ROW(DriversCGE!A34),COLUMN(DriversCGE!A34),4)</f>
        <v>DriversCGE!A34</v>
      </c>
      <c r="E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7BFE0-46B3-4FE7-A57E-69075EC15EA6}">
  <sheetPr>
    <tabColor theme="6"/>
  </sheetPr>
  <dimension ref="A6:F7"/>
  <sheetViews>
    <sheetView workbookViewId="0"/>
  </sheetViews>
  <sheetFormatPr defaultRowHeight="15" x14ac:dyDescent="0.25"/>
  <cols>
    <col min="2" max="2" width="14" bestFit="1" customWidth="1"/>
    <col min="3" max="3" width="19.28515625" customWidth="1"/>
  </cols>
  <sheetData>
    <row r="6" spans="1:6" x14ac:dyDescent="0.25">
      <c r="D6" t="s">
        <v>889</v>
      </c>
      <c r="E6" t="s">
        <v>890</v>
      </c>
      <c r="F6" t="s">
        <v>891</v>
      </c>
    </row>
    <row r="7" spans="1:6" x14ac:dyDescent="0.25">
      <c r="A7" t="s">
        <v>892</v>
      </c>
      <c r="B7" t="s">
        <v>924</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C6A90-1221-4EB4-BEAA-4369201D207C}">
  <sheetPr>
    <tabColor theme="6"/>
  </sheetPr>
  <dimension ref="A7:AN56"/>
  <sheetViews>
    <sheetView workbookViewId="0"/>
  </sheetViews>
  <sheetFormatPr defaultRowHeight="15" x14ac:dyDescent="0.25"/>
  <sheetData>
    <row r="7" spans="1:40" x14ac:dyDescent="0.25">
      <c r="B7">
        <v>2012</v>
      </c>
      <c r="C7">
        <v>2013</v>
      </c>
      <c r="D7">
        <v>2014</v>
      </c>
      <c r="E7">
        <v>2015</v>
      </c>
      <c r="F7">
        <v>2016</v>
      </c>
      <c r="G7">
        <v>2017</v>
      </c>
      <c r="H7">
        <v>2018</v>
      </c>
      <c r="I7">
        <v>2019</v>
      </c>
      <c r="J7">
        <v>2020</v>
      </c>
      <c r="K7">
        <v>2021</v>
      </c>
      <c r="L7">
        <v>2022</v>
      </c>
      <c r="M7">
        <v>2023</v>
      </c>
      <c r="N7">
        <v>2024</v>
      </c>
      <c r="O7">
        <v>2025</v>
      </c>
      <c r="P7">
        <v>2026</v>
      </c>
      <c r="Q7">
        <v>2027</v>
      </c>
      <c r="R7">
        <v>2028</v>
      </c>
      <c r="S7">
        <v>2029</v>
      </c>
      <c r="T7">
        <v>2030</v>
      </c>
      <c r="U7">
        <v>2031</v>
      </c>
      <c r="V7">
        <v>2032</v>
      </c>
      <c r="W7">
        <v>2033</v>
      </c>
      <c r="X7">
        <v>2034</v>
      </c>
      <c r="Y7">
        <v>2035</v>
      </c>
      <c r="Z7">
        <v>2036</v>
      </c>
      <c r="AA7">
        <v>2037</v>
      </c>
      <c r="AB7">
        <v>2038</v>
      </c>
      <c r="AC7">
        <v>2039</v>
      </c>
      <c r="AD7">
        <v>2040</v>
      </c>
      <c r="AE7">
        <v>2041</v>
      </c>
      <c r="AF7">
        <v>2042</v>
      </c>
      <c r="AG7">
        <v>2043</v>
      </c>
      <c r="AH7">
        <v>2044</v>
      </c>
      <c r="AI7">
        <v>2045</v>
      </c>
      <c r="AJ7">
        <v>2046</v>
      </c>
      <c r="AK7">
        <v>2047</v>
      </c>
      <c r="AL7">
        <v>2048</v>
      </c>
      <c r="AM7">
        <v>2049</v>
      </c>
      <c r="AN7">
        <v>2050</v>
      </c>
    </row>
    <row r="8" spans="1:40" x14ac:dyDescent="0.25">
      <c r="A8" t="s">
        <v>895</v>
      </c>
      <c r="B8">
        <v>69.819999999999993</v>
      </c>
      <c r="C8">
        <v>72.77</v>
      </c>
      <c r="D8">
        <v>75.510000000000005</v>
      </c>
      <c r="E8">
        <v>74.36</v>
      </c>
      <c r="F8">
        <v>73.55</v>
      </c>
      <c r="G8">
        <v>76</v>
      </c>
      <c r="H8">
        <v>74.78</v>
      </c>
      <c r="I8">
        <v>73.53</v>
      </c>
      <c r="J8">
        <v>70.959999999999994</v>
      </c>
      <c r="K8">
        <v>72.959999999999994</v>
      </c>
      <c r="L8">
        <v>75</v>
      </c>
      <c r="M8">
        <v>76.52</v>
      </c>
      <c r="N8">
        <v>77.900000000000006</v>
      </c>
      <c r="O8">
        <v>79.13</v>
      </c>
      <c r="P8">
        <v>81.150000000000006</v>
      </c>
      <c r="Q8">
        <v>83.06</v>
      </c>
      <c r="R8">
        <v>85</v>
      </c>
      <c r="S8">
        <v>86.79</v>
      </c>
      <c r="T8">
        <v>88.61</v>
      </c>
      <c r="U8">
        <v>90.52</v>
      </c>
      <c r="V8">
        <v>92.22</v>
      </c>
      <c r="W8">
        <v>94</v>
      </c>
      <c r="X8">
        <v>95.83</v>
      </c>
      <c r="Y8">
        <v>97.69</v>
      </c>
      <c r="Z8">
        <v>99.72</v>
      </c>
      <c r="AA8">
        <v>101.85</v>
      </c>
      <c r="AB8">
        <v>104.02</v>
      </c>
      <c r="AC8">
        <v>106.26</v>
      </c>
      <c r="AD8">
        <v>108.6</v>
      </c>
      <c r="AE8">
        <v>110.85</v>
      </c>
      <c r="AF8">
        <v>113.14</v>
      </c>
      <c r="AG8">
        <v>115.46</v>
      </c>
      <c r="AH8">
        <v>117.97</v>
      </c>
      <c r="AI8">
        <v>120.7</v>
      </c>
      <c r="AJ8">
        <v>123.56</v>
      </c>
      <c r="AK8">
        <v>126.62</v>
      </c>
      <c r="AL8">
        <v>129.62</v>
      </c>
      <c r="AM8">
        <v>132.85</v>
      </c>
      <c r="AN8">
        <v>136.25</v>
      </c>
    </row>
    <row r="9" spans="1:40" x14ac:dyDescent="0.25">
      <c r="A9" t="s">
        <v>896</v>
      </c>
      <c r="B9">
        <v>66.42</v>
      </c>
      <c r="C9">
        <v>65.98</v>
      </c>
      <c r="D9">
        <v>65.72</v>
      </c>
      <c r="E9">
        <v>65.459999999999994</v>
      </c>
      <c r="F9">
        <v>64.28</v>
      </c>
      <c r="G9">
        <v>63.85</v>
      </c>
      <c r="H9">
        <v>63.13</v>
      </c>
      <c r="I9">
        <v>62.24</v>
      </c>
      <c r="J9">
        <v>61.58</v>
      </c>
      <c r="K9">
        <v>60.37</v>
      </c>
      <c r="L9">
        <v>60.1</v>
      </c>
      <c r="M9">
        <v>59.84</v>
      </c>
      <c r="N9">
        <v>59.34</v>
      </c>
      <c r="O9">
        <v>58.75</v>
      </c>
      <c r="P9">
        <v>56.4</v>
      </c>
      <c r="Q9">
        <v>53.36</v>
      </c>
      <c r="R9">
        <v>50.36</v>
      </c>
      <c r="S9">
        <v>46.96</v>
      </c>
      <c r="T9">
        <v>43.51</v>
      </c>
      <c r="U9">
        <v>43.76</v>
      </c>
      <c r="V9">
        <v>42.68</v>
      </c>
      <c r="W9">
        <v>42.31</v>
      </c>
      <c r="X9">
        <v>41.94</v>
      </c>
      <c r="Y9">
        <v>41.15</v>
      </c>
      <c r="Z9">
        <v>39.86</v>
      </c>
      <c r="AA9">
        <v>38.57</v>
      </c>
      <c r="AB9">
        <v>37.28</v>
      </c>
      <c r="AC9">
        <v>36</v>
      </c>
      <c r="AD9">
        <v>34.71</v>
      </c>
      <c r="AE9">
        <v>34.86</v>
      </c>
      <c r="AF9">
        <v>35.01</v>
      </c>
      <c r="AG9">
        <v>35.15</v>
      </c>
      <c r="AH9">
        <v>35.299999999999997</v>
      </c>
      <c r="AI9">
        <v>35.450000000000003</v>
      </c>
      <c r="AJ9">
        <v>35.75</v>
      </c>
      <c r="AK9">
        <v>36.04</v>
      </c>
      <c r="AL9">
        <v>36.340000000000003</v>
      </c>
      <c r="AM9">
        <v>36.64</v>
      </c>
      <c r="AN9">
        <v>36.93</v>
      </c>
    </row>
    <row r="10" spans="1:40" x14ac:dyDescent="0.25">
      <c r="A10" t="s">
        <v>897</v>
      </c>
      <c r="B10">
        <v>1833.85</v>
      </c>
      <c r="C10">
        <v>1884.55</v>
      </c>
      <c r="D10">
        <v>1927.88</v>
      </c>
      <c r="E10">
        <v>1957.41</v>
      </c>
      <c r="F10">
        <v>1982.72</v>
      </c>
      <c r="G10">
        <v>2007.4</v>
      </c>
      <c r="H10">
        <v>2036.6</v>
      </c>
      <c r="I10">
        <v>2071.14</v>
      </c>
      <c r="J10">
        <v>1915.6</v>
      </c>
      <c r="K10">
        <v>1960.19</v>
      </c>
      <c r="L10">
        <v>2004.23</v>
      </c>
      <c r="M10">
        <v>2048.11</v>
      </c>
      <c r="N10">
        <v>2091.16</v>
      </c>
      <c r="O10">
        <v>2135.91</v>
      </c>
      <c r="P10">
        <v>2188.48</v>
      </c>
      <c r="Q10">
        <v>2240.58</v>
      </c>
      <c r="R10">
        <v>2295.15</v>
      </c>
      <c r="S10">
        <v>2351.59</v>
      </c>
      <c r="T10">
        <v>2409.79</v>
      </c>
      <c r="U10">
        <v>2477.56</v>
      </c>
      <c r="V10">
        <v>2544.31</v>
      </c>
      <c r="W10">
        <v>2617.34</v>
      </c>
      <c r="X10">
        <v>2695.68</v>
      </c>
      <c r="Y10">
        <v>2779.08</v>
      </c>
      <c r="Z10">
        <v>2866.42</v>
      </c>
      <c r="AA10">
        <v>2957.38</v>
      </c>
      <c r="AB10">
        <v>3050.01</v>
      </c>
      <c r="AC10">
        <v>3146.53</v>
      </c>
      <c r="AD10">
        <v>3249.04</v>
      </c>
      <c r="AE10">
        <v>3355.38</v>
      </c>
      <c r="AF10">
        <v>3466.6</v>
      </c>
      <c r="AG10">
        <v>3582.52</v>
      </c>
      <c r="AH10">
        <v>3703.15</v>
      </c>
      <c r="AI10">
        <v>3831.42</v>
      </c>
      <c r="AJ10">
        <v>3966.01</v>
      </c>
      <c r="AK10">
        <v>4107.3999999999996</v>
      </c>
      <c r="AL10">
        <v>4251</v>
      </c>
      <c r="AM10">
        <v>4401.6400000000003</v>
      </c>
      <c r="AN10">
        <v>4560.04</v>
      </c>
    </row>
    <row r="11" spans="1:40" x14ac:dyDescent="0.25">
      <c r="A11" t="s">
        <v>898</v>
      </c>
      <c r="B11">
        <v>52.81</v>
      </c>
      <c r="C11">
        <v>54.31</v>
      </c>
      <c r="D11">
        <v>55.26</v>
      </c>
      <c r="E11">
        <v>55.73</v>
      </c>
      <c r="F11">
        <v>56.3</v>
      </c>
      <c r="G11">
        <v>56.6</v>
      </c>
      <c r="H11">
        <v>57.09</v>
      </c>
      <c r="I11">
        <v>56.96</v>
      </c>
      <c r="J11">
        <v>52.37</v>
      </c>
      <c r="K11">
        <v>53.76</v>
      </c>
      <c r="L11">
        <v>55.02</v>
      </c>
      <c r="M11">
        <v>56.21</v>
      </c>
      <c r="N11">
        <v>57.35</v>
      </c>
      <c r="O11">
        <v>58.59</v>
      </c>
      <c r="P11">
        <v>60.17</v>
      </c>
      <c r="Q11">
        <v>61.72</v>
      </c>
      <c r="R11">
        <v>63.31</v>
      </c>
      <c r="S11">
        <v>65.09</v>
      </c>
      <c r="T11">
        <v>66.930000000000007</v>
      </c>
      <c r="U11">
        <v>68.83</v>
      </c>
      <c r="V11">
        <v>70.67</v>
      </c>
      <c r="W11">
        <v>72.69</v>
      </c>
      <c r="X11">
        <v>74.849999999999994</v>
      </c>
      <c r="Y11">
        <v>77.23</v>
      </c>
      <c r="Z11">
        <v>79.680000000000007</v>
      </c>
      <c r="AA11">
        <v>82.2</v>
      </c>
      <c r="AB11">
        <v>84.75</v>
      </c>
      <c r="AC11">
        <v>87.38</v>
      </c>
      <c r="AD11">
        <v>90.15</v>
      </c>
      <c r="AE11">
        <v>92.83</v>
      </c>
      <c r="AF11">
        <v>95.65</v>
      </c>
      <c r="AG11">
        <v>98.6</v>
      </c>
      <c r="AH11">
        <v>101.7</v>
      </c>
      <c r="AI11">
        <v>105</v>
      </c>
      <c r="AJ11">
        <v>108.37</v>
      </c>
      <c r="AK11">
        <v>111.9</v>
      </c>
      <c r="AL11">
        <v>115.47</v>
      </c>
      <c r="AM11">
        <v>119.23</v>
      </c>
      <c r="AN11">
        <v>123.19</v>
      </c>
    </row>
    <row r="12" spans="1:40" x14ac:dyDescent="0.25">
      <c r="A12" t="s">
        <v>899</v>
      </c>
      <c r="B12">
        <v>84.25</v>
      </c>
      <c r="C12">
        <v>83.73</v>
      </c>
      <c r="D12">
        <v>83.25</v>
      </c>
      <c r="E12">
        <v>82.69</v>
      </c>
      <c r="F12">
        <v>81.209999999999994</v>
      </c>
      <c r="G12">
        <v>80.83</v>
      </c>
      <c r="H12">
        <v>80.180000000000007</v>
      </c>
      <c r="I12">
        <v>78.209999999999994</v>
      </c>
      <c r="J12">
        <v>76.040000000000006</v>
      </c>
      <c r="K12">
        <v>77.260000000000005</v>
      </c>
      <c r="L12">
        <v>76.540000000000006</v>
      </c>
      <c r="M12">
        <v>77.84</v>
      </c>
      <c r="N12">
        <v>78.83</v>
      </c>
      <c r="O12">
        <v>79.89</v>
      </c>
      <c r="P12">
        <v>81.33</v>
      </c>
      <c r="Q12">
        <v>83.16</v>
      </c>
      <c r="R12">
        <v>84.74</v>
      </c>
      <c r="S12">
        <v>87.09</v>
      </c>
      <c r="T12">
        <v>89.18</v>
      </c>
      <c r="U12">
        <v>91.58</v>
      </c>
      <c r="V12">
        <v>93.3</v>
      </c>
      <c r="W12">
        <v>95.88</v>
      </c>
      <c r="X12">
        <v>98.58</v>
      </c>
      <c r="Y12">
        <v>102.12</v>
      </c>
      <c r="Z12">
        <v>104.15</v>
      </c>
      <c r="AA12">
        <v>106.44</v>
      </c>
      <c r="AB12">
        <v>108.7</v>
      </c>
      <c r="AC12">
        <v>110.96</v>
      </c>
      <c r="AD12">
        <v>113.25</v>
      </c>
      <c r="AE12">
        <v>116.13</v>
      </c>
      <c r="AF12">
        <v>119.11</v>
      </c>
      <c r="AG12">
        <v>122.09</v>
      </c>
      <c r="AH12">
        <v>125.09</v>
      </c>
      <c r="AI12">
        <v>128.13</v>
      </c>
      <c r="AJ12">
        <v>131.97</v>
      </c>
      <c r="AK12">
        <v>135.72</v>
      </c>
      <c r="AL12">
        <v>139.46</v>
      </c>
      <c r="AM12">
        <v>143.13999999999999</v>
      </c>
      <c r="AN12">
        <v>146.85</v>
      </c>
    </row>
    <row r="13" spans="1:40" x14ac:dyDescent="0.25">
      <c r="A13" t="s">
        <v>900</v>
      </c>
      <c r="B13">
        <v>93.1</v>
      </c>
      <c r="C13">
        <v>94.81</v>
      </c>
      <c r="D13">
        <v>96.04</v>
      </c>
      <c r="E13">
        <v>96.13</v>
      </c>
      <c r="F13">
        <v>97.44</v>
      </c>
      <c r="G13">
        <v>97.81</v>
      </c>
      <c r="H13">
        <v>98.48</v>
      </c>
      <c r="I13">
        <v>97.71</v>
      </c>
      <c r="J13">
        <v>92.79</v>
      </c>
      <c r="K13">
        <v>95.58</v>
      </c>
      <c r="L13">
        <v>98.13</v>
      </c>
      <c r="M13">
        <v>100.22</v>
      </c>
      <c r="N13">
        <v>102.18</v>
      </c>
      <c r="O13">
        <v>104.28</v>
      </c>
      <c r="P13">
        <v>107.16</v>
      </c>
      <c r="Q13">
        <v>109.9</v>
      </c>
      <c r="R13">
        <v>112.65</v>
      </c>
      <c r="S13">
        <v>115.22</v>
      </c>
      <c r="T13">
        <v>117.84</v>
      </c>
      <c r="U13">
        <v>120.44</v>
      </c>
      <c r="V13">
        <v>122.85</v>
      </c>
      <c r="W13">
        <v>125.47</v>
      </c>
      <c r="X13">
        <v>128.21</v>
      </c>
      <c r="Y13">
        <v>131.01</v>
      </c>
      <c r="Z13">
        <v>134.12</v>
      </c>
      <c r="AA13">
        <v>137.33000000000001</v>
      </c>
      <c r="AB13">
        <v>140.49</v>
      </c>
      <c r="AC13">
        <v>143.72</v>
      </c>
      <c r="AD13">
        <v>147.09</v>
      </c>
      <c r="AE13">
        <v>150.19</v>
      </c>
      <c r="AF13">
        <v>153.37</v>
      </c>
      <c r="AG13">
        <v>156.65</v>
      </c>
      <c r="AH13">
        <v>160.22</v>
      </c>
      <c r="AI13">
        <v>164.01</v>
      </c>
      <c r="AJ13">
        <v>167.91</v>
      </c>
      <c r="AK13">
        <v>171.93</v>
      </c>
      <c r="AL13">
        <v>175.86</v>
      </c>
      <c r="AM13">
        <v>180.05</v>
      </c>
      <c r="AN13">
        <v>184.39</v>
      </c>
    </row>
    <row r="14" spans="1:40" x14ac:dyDescent="0.25">
      <c r="A14" t="s">
        <v>901</v>
      </c>
      <c r="B14">
        <v>0</v>
      </c>
      <c r="C14">
        <v>0</v>
      </c>
      <c r="D14">
        <v>0</v>
      </c>
      <c r="E14">
        <v>0</v>
      </c>
      <c r="F14">
        <v>0</v>
      </c>
      <c r="G14">
        <v>0</v>
      </c>
      <c r="H14">
        <v>0</v>
      </c>
      <c r="I14">
        <v>0</v>
      </c>
      <c r="J14">
        <v>0</v>
      </c>
      <c r="K14">
        <v>0</v>
      </c>
      <c r="L14">
        <v>0</v>
      </c>
      <c r="M14">
        <v>0</v>
      </c>
      <c r="N14">
        <v>0</v>
      </c>
      <c r="O14">
        <v>0</v>
      </c>
      <c r="P14">
        <v>0</v>
      </c>
      <c r="Q14">
        <v>0</v>
      </c>
      <c r="R14">
        <v>0</v>
      </c>
      <c r="S14">
        <v>0.63</v>
      </c>
      <c r="T14">
        <v>1.1000000000000001</v>
      </c>
      <c r="U14">
        <v>1.62</v>
      </c>
      <c r="V14">
        <v>2.14</v>
      </c>
      <c r="W14">
        <v>2.65</v>
      </c>
      <c r="X14">
        <v>3.15</v>
      </c>
      <c r="Y14">
        <v>3.95</v>
      </c>
      <c r="Z14">
        <v>4.43</v>
      </c>
      <c r="AA14">
        <v>4.9000000000000004</v>
      </c>
      <c r="AB14">
        <v>5.38</v>
      </c>
      <c r="AC14">
        <v>5.86</v>
      </c>
      <c r="AD14">
        <v>6.34</v>
      </c>
      <c r="AE14">
        <v>6.79</v>
      </c>
      <c r="AF14">
        <v>7.25</v>
      </c>
      <c r="AG14">
        <v>7.7</v>
      </c>
      <c r="AH14">
        <v>8.15</v>
      </c>
      <c r="AI14">
        <v>8.6</v>
      </c>
      <c r="AJ14">
        <v>8.86</v>
      </c>
      <c r="AK14">
        <v>9.1199999999999992</v>
      </c>
      <c r="AL14">
        <v>9.3800000000000008</v>
      </c>
      <c r="AM14">
        <v>9.64</v>
      </c>
      <c r="AN14">
        <v>9.9</v>
      </c>
    </row>
    <row r="15" spans="1:40" x14ac:dyDescent="0.25">
      <c r="A15" t="s">
        <v>902</v>
      </c>
      <c r="B15">
        <v>13.35</v>
      </c>
      <c r="C15">
        <v>13.74</v>
      </c>
      <c r="D15">
        <v>13.91</v>
      </c>
      <c r="E15">
        <v>14.13</v>
      </c>
      <c r="F15">
        <v>14.15</v>
      </c>
      <c r="G15">
        <v>14.18</v>
      </c>
      <c r="H15">
        <v>14.21</v>
      </c>
      <c r="I15">
        <v>14.08</v>
      </c>
      <c r="J15">
        <v>12.26</v>
      </c>
      <c r="K15">
        <v>12.65</v>
      </c>
      <c r="L15">
        <v>12.9</v>
      </c>
      <c r="M15">
        <v>13.13</v>
      </c>
      <c r="N15">
        <v>13.34</v>
      </c>
      <c r="O15">
        <v>13.63</v>
      </c>
      <c r="P15">
        <v>14.12</v>
      </c>
      <c r="Q15">
        <v>14.6</v>
      </c>
      <c r="R15">
        <v>15.08</v>
      </c>
      <c r="S15">
        <v>15.43</v>
      </c>
      <c r="T15">
        <v>15.88</v>
      </c>
      <c r="U15">
        <v>16.239999999999998</v>
      </c>
      <c r="V15">
        <v>16.559999999999999</v>
      </c>
      <c r="W15">
        <v>16.93</v>
      </c>
      <c r="X15">
        <v>17.34</v>
      </c>
      <c r="Y15">
        <v>17.73</v>
      </c>
      <c r="Z15">
        <v>18.190000000000001</v>
      </c>
      <c r="AA15">
        <v>18.670000000000002</v>
      </c>
      <c r="AB15">
        <v>19.14</v>
      </c>
      <c r="AC15">
        <v>19.63</v>
      </c>
      <c r="AD15">
        <v>20.14</v>
      </c>
      <c r="AE15">
        <v>20.57</v>
      </c>
      <c r="AF15">
        <v>21.03</v>
      </c>
      <c r="AG15">
        <v>21.51</v>
      </c>
      <c r="AH15">
        <v>22.03</v>
      </c>
      <c r="AI15">
        <v>22.59</v>
      </c>
      <c r="AJ15">
        <v>23.19</v>
      </c>
      <c r="AK15">
        <v>23.82</v>
      </c>
      <c r="AL15">
        <v>24.47</v>
      </c>
      <c r="AM15">
        <v>25.16</v>
      </c>
      <c r="AN15">
        <v>25.89</v>
      </c>
    </row>
    <row r="16" spans="1:40" x14ac:dyDescent="0.25">
      <c r="A16" t="s">
        <v>903</v>
      </c>
      <c r="B16">
        <v>205.45</v>
      </c>
      <c r="C16">
        <v>210.29</v>
      </c>
      <c r="D16">
        <v>210.09</v>
      </c>
      <c r="E16">
        <v>214.84</v>
      </c>
      <c r="F16">
        <v>210.99</v>
      </c>
      <c r="G16">
        <v>215.85</v>
      </c>
      <c r="H16">
        <v>213.65</v>
      </c>
      <c r="I16">
        <v>210.07</v>
      </c>
      <c r="J16">
        <v>193.07</v>
      </c>
      <c r="K16">
        <v>196.38</v>
      </c>
      <c r="L16">
        <v>199.05</v>
      </c>
      <c r="M16">
        <v>201.54</v>
      </c>
      <c r="N16">
        <v>203.91</v>
      </c>
      <c r="O16">
        <v>207.14</v>
      </c>
      <c r="P16">
        <v>212.19</v>
      </c>
      <c r="Q16">
        <v>217.65</v>
      </c>
      <c r="R16">
        <v>223.52</v>
      </c>
      <c r="S16">
        <v>228.69</v>
      </c>
      <c r="T16">
        <v>234.66</v>
      </c>
      <c r="U16">
        <v>240.3</v>
      </c>
      <c r="V16">
        <v>245.53</v>
      </c>
      <c r="W16">
        <v>251.1</v>
      </c>
      <c r="X16">
        <v>256.91000000000003</v>
      </c>
      <c r="Y16">
        <v>262.83</v>
      </c>
      <c r="Z16">
        <v>269.37</v>
      </c>
      <c r="AA16">
        <v>276.17</v>
      </c>
      <c r="AB16">
        <v>282.98</v>
      </c>
      <c r="AC16">
        <v>290.05</v>
      </c>
      <c r="AD16">
        <v>297.62</v>
      </c>
      <c r="AE16">
        <v>304.49</v>
      </c>
      <c r="AF16">
        <v>311.5</v>
      </c>
      <c r="AG16">
        <v>318.7</v>
      </c>
      <c r="AH16">
        <v>326.24</v>
      </c>
      <c r="AI16">
        <v>334.31</v>
      </c>
      <c r="AJ16">
        <v>342.67</v>
      </c>
      <c r="AK16">
        <v>351.49</v>
      </c>
      <c r="AL16">
        <v>360.41</v>
      </c>
      <c r="AM16">
        <v>369.89</v>
      </c>
      <c r="AN16">
        <v>380</v>
      </c>
    </row>
    <row r="17" spans="1:40" x14ac:dyDescent="0.25">
      <c r="A17" t="s">
        <v>904</v>
      </c>
      <c r="B17">
        <v>10.11</v>
      </c>
      <c r="C17">
        <v>8.43</v>
      </c>
      <c r="D17">
        <v>7.26</v>
      </c>
      <c r="E17">
        <v>6.85</v>
      </c>
      <c r="F17">
        <v>6.43</v>
      </c>
      <c r="G17">
        <v>5.96</v>
      </c>
      <c r="H17">
        <v>5.84</v>
      </c>
      <c r="I17">
        <v>5.52</v>
      </c>
      <c r="J17">
        <v>4.53</v>
      </c>
      <c r="K17">
        <v>4.6900000000000004</v>
      </c>
      <c r="L17">
        <v>4.71</v>
      </c>
      <c r="M17">
        <v>4.74</v>
      </c>
      <c r="N17">
        <v>4.7699999999999996</v>
      </c>
      <c r="O17">
        <v>4.84</v>
      </c>
      <c r="P17">
        <v>5.01</v>
      </c>
      <c r="Q17">
        <v>5.21</v>
      </c>
      <c r="R17">
        <v>5.45</v>
      </c>
      <c r="S17">
        <v>5.64</v>
      </c>
      <c r="T17">
        <v>5.88</v>
      </c>
      <c r="U17">
        <v>6.08</v>
      </c>
      <c r="V17">
        <v>6.21</v>
      </c>
      <c r="W17">
        <v>6.36</v>
      </c>
      <c r="X17">
        <v>6.52</v>
      </c>
      <c r="Y17">
        <v>6.66</v>
      </c>
      <c r="Z17">
        <v>6.83</v>
      </c>
      <c r="AA17">
        <v>7</v>
      </c>
      <c r="AB17">
        <v>7.17</v>
      </c>
      <c r="AC17">
        <v>7.34</v>
      </c>
      <c r="AD17">
        <v>7.52</v>
      </c>
      <c r="AE17">
        <v>7.63</v>
      </c>
      <c r="AF17">
        <v>7.74</v>
      </c>
      <c r="AG17">
        <v>7.85</v>
      </c>
      <c r="AH17">
        <v>7.96</v>
      </c>
      <c r="AI17">
        <v>8.08</v>
      </c>
      <c r="AJ17">
        <v>8.2100000000000009</v>
      </c>
      <c r="AK17">
        <v>8.35</v>
      </c>
      <c r="AL17">
        <v>8.49</v>
      </c>
      <c r="AM17">
        <v>8.65</v>
      </c>
      <c r="AN17">
        <v>8.82</v>
      </c>
    </row>
    <row r="18" spans="1:40" x14ac:dyDescent="0.25">
      <c r="A18" t="s">
        <v>905</v>
      </c>
      <c r="B18">
        <v>14.11</v>
      </c>
      <c r="C18">
        <v>14.52</v>
      </c>
      <c r="D18">
        <v>14.79</v>
      </c>
      <c r="E18">
        <v>15.03</v>
      </c>
      <c r="F18">
        <v>15.21</v>
      </c>
      <c r="G18">
        <v>15.35</v>
      </c>
      <c r="H18">
        <v>15.51</v>
      </c>
      <c r="I18">
        <v>15.54</v>
      </c>
      <c r="J18">
        <v>14.21</v>
      </c>
      <c r="K18">
        <v>14.6</v>
      </c>
      <c r="L18">
        <v>14.95</v>
      </c>
      <c r="M18">
        <v>15.3</v>
      </c>
      <c r="N18">
        <v>15.64</v>
      </c>
      <c r="O18">
        <v>16</v>
      </c>
      <c r="P18">
        <v>16.440000000000001</v>
      </c>
      <c r="Q18">
        <v>16.88</v>
      </c>
      <c r="R18">
        <v>17.34</v>
      </c>
      <c r="S18">
        <v>17.8</v>
      </c>
      <c r="T18">
        <v>18.27</v>
      </c>
      <c r="U18">
        <v>18.809999999999999</v>
      </c>
      <c r="V18">
        <v>19.32</v>
      </c>
      <c r="W18">
        <v>19.88</v>
      </c>
      <c r="X18">
        <v>20.49</v>
      </c>
      <c r="Y18">
        <v>21.14</v>
      </c>
      <c r="Z18">
        <v>21.81</v>
      </c>
      <c r="AA18">
        <v>22.5</v>
      </c>
      <c r="AB18">
        <v>23.19</v>
      </c>
      <c r="AC18">
        <v>23.92</v>
      </c>
      <c r="AD18">
        <v>24.68</v>
      </c>
      <c r="AE18">
        <v>25.46</v>
      </c>
      <c r="AF18">
        <v>26.29</v>
      </c>
      <c r="AG18">
        <v>27.15</v>
      </c>
      <c r="AH18">
        <v>28.04</v>
      </c>
      <c r="AI18">
        <v>28.99</v>
      </c>
      <c r="AJ18">
        <v>30</v>
      </c>
      <c r="AK18">
        <v>31.06</v>
      </c>
      <c r="AL18">
        <v>32.130000000000003</v>
      </c>
      <c r="AM18">
        <v>33.26</v>
      </c>
      <c r="AN18">
        <v>34.44</v>
      </c>
    </row>
    <row r="19" spans="1:40" x14ac:dyDescent="0.25">
      <c r="A19" t="s">
        <v>906</v>
      </c>
      <c r="B19">
        <v>235.5</v>
      </c>
      <c r="C19">
        <v>241.63</v>
      </c>
      <c r="D19">
        <v>245.65</v>
      </c>
      <c r="E19">
        <v>248.47</v>
      </c>
      <c r="F19">
        <v>251.07</v>
      </c>
      <c r="G19">
        <v>252.54</v>
      </c>
      <c r="H19">
        <v>254.74</v>
      </c>
      <c r="I19">
        <v>254.67</v>
      </c>
      <c r="J19">
        <v>230.24</v>
      </c>
      <c r="K19">
        <v>236.69</v>
      </c>
      <c r="L19">
        <v>242.59</v>
      </c>
      <c r="M19">
        <v>248.33</v>
      </c>
      <c r="N19">
        <v>253.83</v>
      </c>
      <c r="O19">
        <v>259.61</v>
      </c>
      <c r="P19">
        <v>266.92</v>
      </c>
      <c r="Q19">
        <v>274.13</v>
      </c>
      <c r="R19">
        <v>281.63</v>
      </c>
      <c r="S19">
        <v>289.23</v>
      </c>
      <c r="T19">
        <v>297.02</v>
      </c>
      <c r="U19">
        <v>305.64</v>
      </c>
      <c r="V19">
        <v>313.91000000000003</v>
      </c>
      <c r="W19">
        <v>323.06</v>
      </c>
      <c r="X19">
        <v>332.87</v>
      </c>
      <c r="Y19">
        <v>343.27</v>
      </c>
      <c r="Z19">
        <v>354.09</v>
      </c>
      <c r="AA19">
        <v>365.3</v>
      </c>
      <c r="AB19">
        <v>376.62</v>
      </c>
      <c r="AC19">
        <v>388.36</v>
      </c>
      <c r="AD19">
        <v>400.79</v>
      </c>
      <c r="AE19">
        <v>413.32</v>
      </c>
      <c r="AF19">
        <v>426.43</v>
      </c>
      <c r="AG19">
        <v>440.09</v>
      </c>
      <c r="AH19">
        <v>454.44</v>
      </c>
      <c r="AI19">
        <v>469.74</v>
      </c>
      <c r="AJ19">
        <v>485.82</v>
      </c>
      <c r="AK19">
        <v>502.71</v>
      </c>
      <c r="AL19">
        <v>519.79999999999995</v>
      </c>
      <c r="AM19">
        <v>537.78</v>
      </c>
      <c r="AN19">
        <v>556.72</v>
      </c>
    </row>
    <row r="20" spans="1:40" x14ac:dyDescent="0.25">
      <c r="A20" t="s">
        <v>907</v>
      </c>
      <c r="B20">
        <v>27.52</v>
      </c>
      <c r="C20">
        <v>27.49</v>
      </c>
      <c r="D20">
        <v>27.45</v>
      </c>
      <c r="E20">
        <v>27.42</v>
      </c>
      <c r="F20">
        <v>27.39</v>
      </c>
      <c r="G20">
        <v>27.36</v>
      </c>
      <c r="H20">
        <v>27.33</v>
      </c>
      <c r="I20">
        <v>27.24</v>
      </c>
      <c r="J20">
        <v>27.16</v>
      </c>
      <c r="K20">
        <v>26.07</v>
      </c>
      <c r="L20">
        <v>25.79</v>
      </c>
      <c r="M20">
        <v>25.7</v>
      </c>
      <c r="N20">
        <v>25.62</v>
      </c>
      <c r="O20">
        <v>24.83</v>
      </c>
      <c r="P20">
        <v>22.54</v>
      </c>
      <c r="Q20">
        <v>20.239999999999998</v>
      </c>
      <c r="R20">
        <v>17.95</v>
      </c>
      <c r="S20">
        <v>15.66</v>
      </c>
      <c r="T20">
        <v>13.37</v>
      </c>
      <c r="U20">
        <v>12.37</v>
      </c>
      <c r="V20">
        <v>11.37</v>
      </c>
      <c r="W20">
        <v>10.37</v>
      </c>
      <c r="X20">
        <v>9.3699999999999992</v>
      </c>
      <c r="Y20">
        <v>8.41</v>
      </c>
      <c r="Z20">
        <v>7.24</v>
      </c>
      <c r="AA20">
        <v>6.06</v>
      </c>
      <c r="AB20">
        <v>4.88</v>
      </c>
      <c r="AC20">
        <v>3.7</v>
      </c>
      <c r="AD20">
        <v>2.52</v>
      </c>
      <c r="AE20">
        <v>2.52</v>
      </c>
      <c r="AF20">
        <v>2.52</v>
      </c>
      <c r="AG20">
        <v>2.52</v>
      </c>
      <c r="AH20">
        <v>2.52</v>
      </c>
      <c r="AI20">
        <v>2.52</v>
      </c>
      <c r="AJ20">
        <v>2.52</v>
      </c>
      <c r="AK20">
        <v>2.52</v>
      </c>
      <c r="AL20">
        <v>2.52</v>
      </c>
      <c r="AM20">
        <v>2.52</v>
      </c>
      <c r="AN20">
        <v>2.52</v>
      </c>
    </row>
    <row r="21" spans="1:40" x14ac:dyDescent="0.25">
      <c r="A21" t="s">
        <v>908</v>
      </c>
      <c r="B21">
        <v>17.78</v>
      </c>
      <c r="C21">
        <v>18.190000000000001</v>
      </c>
      <c r="D21">
        <v>18.54</v>
      </c>
      <c r="E21">
        <v>18.73</v>
      </c>
      <c r="F21">
        <v>19.13</v>
      </c>
      <c r="G21">
        <v>19.23</v>
      </c>
      <c r="H21">
        <v>19.5</v>
      </c>
      <c r="I21">
        <v>19.52</v>
      </c>
      <c r="J21">
        <v>18.16</v>
      </c>
      <c r="K21">
        <v>18.68</v>
      </c>
      <c r="L21">
        <v>19.149999999999999</v>
      </c>
      <c r="M21">
        <v>19.61</v>
      </c>
      <c r="N21">
        <v>20.04</v>
      </c>
      <c r="O21">
        <v>20.51</v>
      </c>
      <c r="P21">
        <v>21.11</v>
      </c>
      <c r="Q21">
        <v>21.69</v>
      </c>
      <c r="R21">
        <v>22.28</v>
      </c>
      <c r="S21">
        <v>22.83</v>
      </c>
      <c r="T21">
        <v>23.42</v>
      </c>
      <c r="U21">
        <v>24.02</v>
      </c>
      <c r="V21">
        <v>24.61</v>
      </c>
      <c r="W21">
        <v>25.26</v>
      </c>
      <c r="X21">
        <v>25.94</v>
      </c>
      <c r="Y21">
        <v>26.65</v>
      </c>
      <c r="Z21">
        <v>27.42</v>
      </c>
      <c r="AA21">
        <v>28.22</v>
      </c>
      <c r="AB21">
        <v>29.03</v>
      </c>
      <c r="AC21">
        <v>29.88</v>
      </c>
      <c r="AD21">
        <v>30.78</v>
      </c>
      <c r="AE21">
        <v>31.65</v>
      </c>
      <c r="AF21">
        <v>32.57</v>
      </c>
      <c r="AG21">
        <v>33.53</v>
      </c>
      <c r="AH21">
        <v>34.54</v>
      </c>
      <c r="AI21">
        <v>35.619999999999997</v>
      </c>
      <c r="AJ21">
        <v>36.75</v>
      </c>
      <c r="AK21">
        <v>37.93</v>
      </c>
      <c r="AL21">
        <v>39.130000000000003</v>
      </c>
      <c r="AM21">
        <v>40.380000000000003</v>
      </c>
      <c r="AN21">
        <v>41.7</v>
      </c>
    </row>
    <row r="22" spans="1:40" x14ac:dyDescent="0.25">
      <c r="A22" t="s">
        <v>909</v>
      </c>
      <c r="B22">
        <v>11.26</v>
      </c>
      <c r="C22">
        <v>11.57</v>
      </c>
      <c r="D22">
        <v>11.91</v>
      </c>
      <c r="E22">
        <v>12.12</v>
      </c>
      <c r="F22">
        <v>12.2</v>
      </c>
      <c r="G22">
        <v>12.36</v>
      </c>
      <c r="H22">
        <v>12.64</v>
      </c>
      <c r="I22">
        <v>12.79</v>
      </c>
      <c r="J22">
        <v>12</v>
      </c>
      <c r="K22">
        <v>12.34</v>
      </c>
      <c r="L22">
        <v>12.61</v>
      </c>
      <c r="M22">
        <v>12.86</v>
      </c>
      <c r="N22">
        <v>13.09</v>
      </c>
      <c r="O22">
        <v>13.32</v>
      </c>
      <c r="P22">
        <v>13.6</v>
      </c>
      <c r="Q22">
        <v>13.87</v>
      </c>
      <c r="R22">
        <v>14.15</v>
      </c>
      <c r="S22">
        <v>14.45</v>
      </c>
      <c r="T22">
        <v>14.74</v>
      </c>
      <c r="U22">
        <v>15.11</v>
      </c>
      <c r="V22">
        <v>15.46</v>
      </c>
      <c r="W22">
        <v>15.83</v>
      </c>
      <c r="X22">
        <v>16.22</v>
      </c>
      <c r="Y22">
        <v>16.63</v>
      </c>
      <c r="Z22">
        <v>17.04</v>
      </c>
      <c r="AA22">
        <v>17.47</v>
      </c>
      <c r="AB22">
        <v>17.89</v>
      </c>
      <c r="AC22">
        <v>18.329999999999998</v>
      </c>
      <c r="AD22">
        <v>18.8</v>
      </c>
      <c r="AE22">
        <v>19.29</v>
      </c>
      <c r="AF22">
        <v>19.79</v>
      </c>
      <c r="AG22">
        <v>20.29</v>
      </c>
      <c r="AH22">
        <v>20.8</v>
      </c>
      <c r="AI22">
        <v>21.32</v>
      </c>
      <c r="AJ22">
        <v>21.84</v>
      </c>
      <c r="AK22">
        <v>22.38</v>
      </c>
      <c r="AL22">
        <v>22.91</v>
      </c>
      <c r="AM22">
        <v>23.46</v>
      </c>
      <c r="AN22">
        <v>24.05</v>
      </c>
    </row>
    <row r="23" spans="1:40" x14ac:dyDescent="0.25">
      <c r="A23" t="s">
        <v>910</v>
      </c>
      <c r="B23">
        <v>135.96</v>
      </c>
      <c r="C23">
        <v>139.72999999999999</v>
      </c>
      <c r="D23">
        <v>142.69999999999999</v>
      </c>
      <c r="E23">
        <v>144.16</v>
      </c>
      <c r="F23">
        <v>145.31</v>
      </c>
      <c r="G23">
        <v>147.16</v>
      </c>
      <c r="H23">
        <v>148.75</v>
      </c>
      <c r="I23">
        <v>149.16999999999999</v>
      </c>
      <c r="J23">
        <v>138.22</v>
      </c>
      <c r="K23">
        <v>141.11000000000001</v>
      </c>
      <c r="L23">
        <v>144.02000000000001</v>
      </c>
      <c r="M23">
        <v>146.85</v>
      </c>
      <c r="N23">
        <v>149.56</v>
      </c>
      <c r="O23">
        <v>152.32</v>
      </c>
      <c r="P23">
        <v>155.71</v>
      </c>
      <c r="Q23">
        <v>158.9</v>
      </c>
      <c r="R23">
        <v>162.26</v>
      </c>
      <c r="S23">
        <v>165.94</v>
      </c>
      <c r="T23">
        <v>169.63</v>
      </c>
      <c r="U23">
        <v>174.19</v>
      </c>
      <c r="V23">
        <v>178.43</v>
      </c>
      <c r="W23">
        <v>183.19</v>
      </c>
      <c r="X23">
        <v>188.3</v>
      </c>
      <c r="Y23">
        <v>193.91</v>
      </c>
      <c r="Z23">
        <v>199.62</v>
      </c>
      <c r="AA23">
        <v>205.55</v>
      </c>
      <c r="AB23">
        <v>211.53</v>
      </c>
      <c r="AC23">
        <v>217.76</v>
      </c>
      <c r="AD23">
        <v>224.36</v>
      </c>
      <c r="AE23">
        <v>231.21</v>
      </c>
      <c r="AF23">
        <v>238.37</v>
      </c>
      <c r="AG23">
        <v>245.82</v>
      </c>
      <c r="AH23">
        <v>253.64</v>
      </c>
      <c r="AI23">
        <v>261.98</v>
      </c>
      <c r="AJ23">
        <v>270.7</v>
      </c>
      <c r="AK23">
        <v>279.86</v>
      </c>
      <c r="AL23">
        <v>289.08</v>
      </c>
      <c r="AM23">
        <v>298.81</v>
      </c>
      <c r="AN23">
        <v>309.06</v>
      </c>
    </row>
    <row r="24" spans="1:40" x14ac:dyDescent="0.25">
      <c r="A24" t="s">
        <v>911</v>
      </c>
      <c r="B24">
        <v>21.15</v>
      </c>
      <c r="C24">
        <v>22.37</v>
      </c>
      <c r="D24">
        <v>23.86</v>
      </c>
      <c r="E24">
        <v>24.79</v>
      </c>
      <c r="F24">
        <v>25.39</v>
      </c>
      <c r="G24">
        <v>26.91</v>
      </c>
      <c r="H24">
        <v>28.69</v>
      </c>
      <c r="I24">
        <v>29.81</v>
      </c>
      <c r="J24">
        <v>28.74</v>
      </c>
      <c r="K24">
        <v>30.06</v>
      </c>
      <c r="L24">
        <v>31.41</v>
      </c>
      <c r="M24">
        <v>32.79</v>
      </c>
      <c r="N24">
        <v>34.18</v>
      </c>
      <c r="O24">
        <v>35.74</v>
      </c>
      <c r="P24">
        <v>37.880000000000003</v>
      </c>
      <c r="Q24">
        <v>40.24</v>
      </c>
      <c r="R24">
        <v>42.9</v>
      </c>
      <c r="S24">
        <v>45.9</v>
      </c>
      <c r="T24">
        <v>49.13</v>
      </c>
      <c r="U24">
        <v>52.76</v>
      </c>
      <c r="V24">
        <v>56.4</v>
      </c>
      <c r="W24">
        <v>60.42</v>
      </c>
      <c r="X24">
        <v>64.709999999999994</v>
      </c>
      <c r="Y24">
        <v>69.47</v>
      </c>
      <c r="Z24">
        <v>74.56</v>
      </c>
      <c r="AA24">
        <v>79.92</v>
      </c>
      <c r="AB24">
        <v>85.44</v>
      </c>
      <c r="AC24">
        <v>91.27</v>
      </c>
      <c r="AD24">
        <v>97.47</v>
      </c>
      <c r="AE24">
        <v>103.66</v>
      </c>
      <c r="AF24">
        <v>109.94</v>
      </c>
      <c r="AG24">
        <v>116.29</v>
      </c>
      <c r="AH24">
        <v>122.76</v>
      </c>
      <c r="AI24">
        <v>129.41999999999999</v>
      </c>
      <c r="AJ24">
        <v>136.13999999999999</v>
      </c>
      <c r="AK24">
        <v>142.99</v>
      </c>
      <c r="AL24">
        <v>149.66</v>
      </c>
      <c r="AM24">
        <v>156.57</v>
      </c>
      <c r="AN24">
        <v>163.72</v>
      </c>
    </row>
    <row r="25" spans="1:40" x14ac:dyDescent="0.25">
      <c r="A25" t="s">
        <v>912</v>
      </c>
      <c r="B25">
        <v>1.1399999999999999</v>
      </c>
      <c r="C25">
        <v>1.1599999999999999</v>
      </c>
      <c r="D25">
        <v>1.1399999999999999</v>
      </c>
      <c r="E25">
        <v>1.1299999999999999</v>
      </c>
      <c r="F25">
        <v>1.1499999999999999</v>
      </c>
      <c r="G25">
        <v>1.1499999999999999</v>
      </c>
      <c r="H25">
        <v>1.1200000000000001</v>
      </c>
      <c r="I25">
        <v>1.0900000000000001</v>
      </c>
      <c r="J25">
        <v>0.99</v>
      </c>
      <c r="K25">
        <v>0.99</v>
      </c>
      <c r="L25">
        <v>1</v>
      </c>
      <c r="M25">
        <v>1.02</v>
      </c>
      <c r="N25">
        <v>1.03</v>
      </c>
      <c r="O25">
        <v>1.05</v>
      </c>
      <c r="P25">
        <v>1.07</v>
      </c>
      <c r="Q25">
        <v>1.0900000000000001</v>
      </c>
      <c r="R25">
        <v>1.1100000000000001</v>
      </c>
      <c r="S25">
        <v>1.1399999999999999</v>
      </c>
      <c r="T25">
        <v>1.1599999999999999</v>
      </c>
      <c r="U25">
        <v>1.2</v>
      </c>
      <c r="V25">
        <v>1.23</v>
      </c>
      <c r="W25">
        <v>1.27</v>
      </c>
      <c r="X25">
        <v>1.31</v>
      </c>
      <c r="Y25">
        <v>1.36</v>
      </c>
      <c r="Z25">
        <v>1.42</v>
      </c>
      <c r="AA25">
        <v>1.47</v>
      </c>
      <c r="AB25">
        <v>1.53</v>
      </c>
      <c r="AC25">
        <v>1.58</v>
      </c>
      <c r="AD25">
        <v>1.65</v>
      </c>
      <c r="AE25">
        <v>1.71</v>
      </c>
      <c r="AF25">
        <v>1.79</v>
      </c>
      <c r="AG25">
        <v>1.87</v>
      </c>
      <c r="AH25">
        <v>1.95</v>
      </c>
      <c r="AI25">
        <v>2.0499999999999998</v>
      </c>
      <c r="AJ25">
        <v>2.16</v>
      </c>
      <c r="AK25">
        <v>2.2799999999999998</v>
      </c>
      <c r="AL25">
        <v>2.4</v>
      </c>
      <c r="AM25">
        <v>2.5299999999999998</v>
      </c>
      <c r="AN25">
        <v>2.66</v>
      </c>
    </row>
    <row r="33" spans="1:40" x14ac:dyDescent="0.25">
      <c r="A33" t="s">
        <v>1</v>
      </c>
    </row>
    <row r="34" spans="1:40" x14ac:dyDescent="0.25">
      <c r="A34">
        <v>2012</v>
      </c>
      <c r="B34">
        <v>2013</v>
      </c>
      <c r="C34">
        <v>2014</v>
      </c>
      <c r="D34">
        <v>2015</v>
      </c>
      <c r="E34">
        <v>2016</v>
      </c>
      <c r="F34">
        <v>2017</v>
      </c>
      <c r="G34">
        <v>2018</v>
      </c>
      <c r="H34">
        <v>2019</v>
      </c>
      <c r="I34">
        <v>2020</v>
      </c>
      <c r="J34">
        <v>2021</v>
      </c>
      <c r="K34">
        <v>2022</v>
      </c>
      <c r="L34">
        <v>2023</v>
      </c>
      <c r="M34">
        <v>2024</v>
      </c>
      <c r="N34">
        <v>2025</v>
      </c>
      <c r="O34">
        <v>2026</v>
      </c>
      <c r="P34">
        <v>2027</v>
      </c>
      <c r="Q34">
        <v>2028</v>
      </c>
      <c r="R34">
        <v>2029</v>
      </c>
      <c r="S34">
        <v>2030</v>
      </c>
      <c r="T34">
        <v>2031</v>
      </c>
      <c r="U34">
        <v>2032</v>
      </c>
      <c r="V34">
        <v>2033</v>
      </c>
      <c r="W34">
        <v>2034</v>
      </c>
      <c r="X34">
        <v>2035</v>
      </c>
      <c r="Y34">
        <v>2036</v>
      </c>
      <c r="Z34">
        <v>2037</v>
      </c>
      <c r="AA34">
        <v>2038</v>
      </c>
      <c r="AB34">
        <v>2039</v>
      </c>
      <c r="AC34">
        <v>2040</v>
      </c>
      <c r="AD34">
        <v>2041</v>
      </c>
      <c r="AE34">
        <v>2042</v>
      </c>
      <c r="AF34">
        <v>2043</v>
      </c>
      <c r="AG34">
        <v>2044</v>
      </c>
      <c r="AH34">
        <v>2045</v>
      </c>
      <c r="AI34">
        <v>2046</v>
      </c>
      <c r="AJ34">
        <v>2047</v>
      </c>
      <c r="AK34">
        <v>2048</v>
      </c>
      <c r="AL34">
        <v>2049</v>
      </c>
      <c r="AM34">
        <v>2050</v>
      </c>
    </row>
    <row r="35" spans="1:40" x14ac:dyDescent="0.25">
      <c r="A35">
        <v>52325</v>
      </c>
      <c r="B35">
        <v>53104</v>
      </c>
      <c r="C35">
        <v>53912</v>
      </c>
      <c r="D35">
        <v>54750</v>
      </c>
      <c r="E35">
        <v>55620</v>
      </c>
      <c r="F35">
        <v>56522</v>
      </c>
      <c r="G35">
        <v>57436</v>
      </c>
      <c r="H35">
        <v>58365</v>
      </c>
      <c r="I35">
        <v>59309</v>
      </c>
      <c r="J35">
        <v>59992</v>
      </c>
      <c r="K35">
        <v>60682</v>
      </c>
      <c r="L35">
        <v>61381</v>
      </c>
      <c r="M35">
        <v>62088</v>
      </c>
      <c r="N35">
        <v>62803</v>
      </c>
      <c r="O35">
        <v>63421</v>
      </c>
      <c r="P35">
        <v>64046</v>
      </c>
      <c r="Q35">
        <v>64676</v>
      </c>
      <c r="R35">
        <v>65313</v>
      </c>
      <c r="S35">
        <v>65956</v>
      </c>
      <c r="T35">
        <v>66519</v>
      </c>
      <c r="U35">
        <v>67087</v>
      </c>
      <c r="V35">
        <v>67659</v>
      </c>
      <c r="W35">
        <v>68237</v>
      </c>
      <c r="X35">
        <v>68819</v>
      </c>
      <c r="Y35">
        <v>69323</v>
      </c>
      <c r="Z35">
        <v>69830</v>
      </c>
      <c r="AA35">
        <v>70342</v>
      </c>
      <c r="AB35">
        <v>70857</v>
      </c>
      <c r="AC35">
        <v>71375</v>
      </c>
      <c r="AD35">
        <v>71819</v>
      </c>
      <c r="AE35">
        <v>72265</v>
      </c>
      <c r="AF35">
        <v>72714</v>
      </c>
      <c r="AG35">
        <v>73165</v>
      </c>
      <c r="AH35">
        <v>73620</v>
      </c>
      <c r="AI35">
        <v>73995</v>
      </c>
      <c r="AJ35">
        <v>74373</v>
      </c>
      <c r="AK35">
        <v>74753</v>
      </c>
      <c r="AL35">
        <v>75134</v>
      </c>
      <c r="AM35">
        <v>75518</v>
      </c>
    </row>
    <row r="46" spans="1:40" x14ac:dyDescent="0.25">
      <c r="B46">
        <v>2012</v>
      </c>
      <c r="C46">
        <v>2013</v>
      </c>
      <c r="D46">
        <v>2014</v>
      </c>
      <c r="E46">
        <v>2015</v>
      </c>
      <c r="F46">
        <v>2016</v>
      </c>
      <c r="G46">
        <v>2017</v>
      </c>
      <c r="H46">
        <v>2018</v>
      </c>
      <c r="I46">
        <v>2019</v>
      </c>
      <c r="J46">
        <v>2020</v>
      </c>
      <c r="K46">
        <v>2021</v>
      </c>
      <c r="L46">
        <v>2022</v>
      </c>
      <c r="M46">
        <v>2023</v>
      </c>
      <c r="N46">
        <v>2024</v>
      </c>
      <c r="O46">
        <v>2025</v>
      </c>
      <c r="P46">
        <v>2026</v>
      </c>
      <c r="Q46">
        <v>2027</v>
      </c>
      <c r="R46">
        <v>2028</v>
      </c>
      <c r="S46">
        <v>2029</v>
      </c>
      <c r="T46">
        <v>2030</v>
      </c>
      <c r="U46">
        <v>2031</v>
      </c>
      <c r="V46">
        <v>2032</v>
      </c>
      <c r="W46">
        <v>2033</v>
      </c>
      <c r="X46">
        <v>2034</v>
      </c>
      <c r="Y46">
        <v>2035</v>
      </c>
      <c r="Z46">
        <v>2036</v>
      </c>
      <c r="AA46">
        <v>2037</v>
      </c>
      <c r="AB46">
        <v>2038</v>
      </c>
      <c r="AC46">
        <v>2039</v>
      </c>
      <c r="AD46">
        <v>2040</v>
      </c>
      <c r="AE46">
        <v>2041</v>
      </c>
      <c r="AF46">
        <v>2042</v>
      </c>
      <c r="AG46">
        <v>2043</v>
      </c>
      <c r="AH46">
        <v>2044</v>
      </c>
      <c r="AI46">
        <v>2045</v>
      </c>
      <c r="AJ46">
        <v>2046</v>
      </c>
      <c r="AK46">
        <v>2047</v>
      </c>
      <c r="AL46">
        <v>2048</v>
      </c>
      <c r="AM46">
        <v>2049</v>
      </c>
      <c r="AN46">
        <v>2050</v>
      </c>
    </row>
    <row r="47" spans="1:40" x14ac:dyDescent="0.25">
      <c r="A47" t="s">
        <v>913</v>
      </c>
      <c r="B47">
        <v>44.1</v>
      </c>
      <c r="C47">
        <v>44.5</v>
      </c>
      <c r="D47">
        <v>45.8</v>
      </c>
      <c r="E47">
        <v>47</v>
      </c>
      <c r="F47">
        <v>47.8</v>
      </c>
      <c r="G47">
        <v>48.9</v>
      </c>
      <c r="H47">
        <v>50.2</v>
      </c>
      <c r="I47">
        <v>51</v>
      </c>
      <c r="J47">
        <v>50.7</v>
      </c>
      <c r="K47">
        <v>48.9</v>
      </c>
      <c r="L47">
        <v>50.1</v>
      </c>
      <c r="M47">
        <v>51.3</v>
      </c>
      <c r="N47">
        <v>52.6</v>
      </c>
      <c r="O47">
        <v>53.8</v>
      </c>
      <c r="P47">
        <v>55.2</v>
      </c>
      <c r="Q47">
        <v>56.7</v>
      </c>
      <c r="R47">
        <v>58.4</v>
      </c>
      <c r="S47">
        <v>60.1</v>
      </c>
      <c r="T47">
        <v>61.9</v>
      </c>
      <c r="U47">
        <v>63.8</v>
      </c>
      <c r="V47">
        <v>65.900000000000006</v>
      </c>
      <c r="W47">
        <v>67.900000000000006</v>
      </c>
      <c r="X47">
        <v>70.2</v>
      </c>
      <c r="Y47">
        <v>72.7</v>
      </c>
      <c r="Z47">
        <v>75.3</v>
      </c>
      <c r="AA47">
        <v>77.900000000000006</v>
      </c>
      <c r="AB47">
        <v>80.599999999999994</v>
      </c>
      <c r="AC47">
        <v>83.4</v>
      </c>
      <c r="AD47">
        <v>86.3</v>
      </c>
      <c r="AE47">
        <v>89.4</v>
      </c>
      <c r="AF47">
        <v>92.5</v>
      </c>
      <c r="AG47">
        <v>95.8</v>
      </c>
      <c r="AH47">
        <v>99.2</v>
      </c>
      <c r="AI47">
        <v>102.9</v>
      </c>
      <c r="AJ47">
        <v>106.7</v>
      </c>
      <c r="AK47">
        <v>110.7</v>
      </c>
      <c r="AL47">
        <v>114.8</v>
      </c>
      <c r="AM47">
        <v>119.1</v>
      </c>
      <c r="AN47">
        <v>123.6</v>
      </c>
    </row>
    <row r="48" spans="1:40" x14ac:dyDescent="0.25">
      <c r="A48" t="s">
        <v>914</v>
      </c>
      <c r="B48">
        <v>60.6</v>
      </c>
      <c r="C48">
        <v>61.3</v>
      </c>
      <c r="D48">
        <v>63</v>
      </c>
      <c r="E48">
        <v>64.599999999999994</v>
      </c>
      <c r="F48">
        <v>65.8</v>
      </c>
      <c r="G48">
        <v>67.3</v>
      </c>
      <c r="H48">
        <v>69</v>
      </c>
      <c r="I48">
        <v>70.099999999999994</v>
      </c>
      <c r="J48">
        <v>69.599999999999994</v>
      </c>
      <c r="K48">
        <v>67.3</v>
      </c>
      <c r="L48">
        <v>68.900000000000006</v>
      </c>
      <c r="M48">
        <v>70.5</v>
      </c>
      <c r="N48">
        <v>72.2</v>
      </c>
      <c r="O48">
        <v>73.900000000000006</v>
      </c>
      <c r="P48">
        <v>75.8</v>
      </c>
      <c r="Q48">
        <v>77.900000000000006</v>
      </c>
      <c r="R48">
        <v>80.099999999999994</v>
      </c>
      <c r="S48">
        <v>82.5</v>
      </c>
      <c r="T48">
        <v>85</v>
      </c>
      <c r="U48">
        <v>87.6</v>
      </c>
      <c r="V48">
        <v>90.4</v>
      </c>
      <c r="W48">
        <v>93.2</v>
      </c>
      <c r="X48">
        <v>96.3</v>
      </c>
      <c r="Y48">
        <v>99.7</v>
      </c>
      <c r="Z48">
        <v>103.2</v>
      </c>
      <c r="AA48">
        <v>106.8</v>
      </c>
      <c r="AB48">
        <v>110.5</v>
      </c>
      <c r="AC48">
        <v>114.3</v>
      </c>
      <c r="AD48">
        <v>118.3</v>
      </c>
      <c r="AE48">
        <v>122.4</v>
      </c>
      <c r="AF48">
        <v>126.7</v>
      </c>
      <c r="AG48">
        <v>131.19999999999999</v>
      </c>
      <c r="AH48">
        <v>135.9</v>
      </c>
      <c r="AI48">
        <v>140.80000000000001</v>
      </c>
      <c r="AJ48">
        <v>146</v>
      </c>
      <c r="AK48">
        <v>151.5</v>
      </c>
      <c r="AL48">
        <v>157.1</v>
      </c>
      <c r="AM48">
        <v>162.9</v>
      </c>
      <c r="AN48">
        <v>169</v>
      </c>
    </row>
    <row r="49" spans="1:40" x14ac:dyDescent="0.25">
      <c r="A49" t="s">
        <v>915</v>
      </c>
      <c r="B49">
        <v>75.400000000000006</v>
      </c>
      <c r="C49">
        <v>76.5</v>
      </c>
      <c r="D49">
        <v>78.599999999999994</v>
      </c>
      <c r="E49">
        <v>80.5</v>
      </c>
      <c r="F49">
        <v>81.900000000000006</v>
      </c>
      <c r="G49">
        <v>83.8</v>
      </c>
      <c r="H49">
        <v>85.8</v>
      </c>
      <c r="I49">
        <v>87.1</v>
      </c>
      <c r="J49">
        <v>85.7</v>
      </c>
      <c r="K49">
        <v>83.8</v>
      </c>
      <c r="L49">
        <v>85.7</v>
      </c>
      <c r="M49">
        <v>87.6</v>
      </c>
      <c r="N49">
        <v>89.6</v>
      </c>
      <c r="O49">
        <v>91.7</v>
      </c>
      <c r="P49">
        <v>94</v>
      </c>
      <c r="Q49">
        <v>96.5</v>
      </c>
      <c r="R49">
        <v>99.2</v>
      </c>
      <c r="S49">
        <v>102.1</v>
      </c>
      <c r="T49">
        <v>105.1</v>
      </c>
      <c r="U49">
        <v>108.3</v>
      </c>
      <c r="V49">
        <v>111.6</v>
      </c>
      <c r="W49">
        <v>115.1</v>
      </c>
      <c r="X49">
        <v>118.9</v>
      </c>
      <c r="Y49">
        <v>123</v>
      </c>
      <c r="Z49">
        <v>127.3</v>
      </c>
      <c r="AA49">
        <v>131.6</v>
      </c>
      <c r="AB49">
        <v>136.1</v>
      </c>
      <c r="AC49">
        <v>140.69999999999999</v>
      </c>
      <c r="AD49">
        <v>145.5</v>
      </c>
      <c r="AE49">
        <v>150.5</v>
      </c>
      <c r="AF49">
        <v>155.69999999999999</v>
      </c>
      <c r="AG49">
        <v>161.1</v>
      </c>
      <c r="AH49">
        <v>166.8</v>
      </c>
      <c r="AI49">
        <v>172.8</v>
      </c>
      <c r="AJ49">
        <v>179.1</v>
      </c>
      <c r="AK49">
        <v>185.7</v>
      </c>
      <c r="AL49">
        <v>192.5</v>
      </c>
      <c r="AM49">
        <v>199.5</v>
      </c>
      <c r="AN49">
        <v>206.9</v>
      </c>
    </row>
    <row r="50" spans="1:40" x14ac:dyDescent="0.25">
      <c r="A50" t="s">
        <v>916</v>
      </c>
      <c r="B50">
        <v>87.2</v>
      </c>
      <c r="C50">
        <v>88.7</v>
      </c>
      <c r="D50">
        <v>91.1</v>
      </c>
      <c r="E50">
        <v>93.2</v>
      </c>
      <c r="F50">
        <v>94.8</v>
      </c>
      <c r="G50">
        <v>97.1</v>
      </c>
      <c r="H50">
        <v>99.4</v>
      </c>
      <c r="I50">
        <v>100.7</v>
      </c>
      <c r="J50">
        <v>98.6</v>
      </c>
      <c r="K50">
        <v>97</v>
      </c>
      <c r="L50">
        <v>99.1</v>
      </c>
      <c r="M50">
        <v>101.3</v>
      </c>
      <c r="N50">
        <v>103.6</v>
      </c>
      <c r="O50">
        <v>105.9</v>
      </c>
      <c r="P50">
        <v>108.6</v>
      </c>
      <c r="Q50">
        <v>111.5</v>
      </c>
      <c r="R50">
        <v>114.5</v>
      </c>
      <c r="S50">
        <v>117.9</v>
      </c>
      <c r="T50">
        <v>121.2</v>
      </c>
      <c r="U50">
        <v>124.9</v>
      </c>
      <c r="V50">
        <v>128.69999999999999</v>
      </c>
      <c r="W50">
        <v>132.6</v>
      </c>
      <c r="X50">
        <v>137</v>
      </c>
      <c r="Y50">
        <v>141.69999999999999</v>
      </c>
      <c r="Z50">
        <v>146.5</v>
      </c>
      <c r="AA50">
        <v>151.5</v>
      </c>
      <c r="AB50">
        <v>156.5</v>
      </c>
      <c r="AC50">
        <v>161.69999999999999</v>
      </c>
      <c r="AD50">
        <v>167.2</v>
      </c>
      <c r="AE50">
        <v>172.9</v>
      </c>
      <c r="AF50">
        <v>178.8</v>
      </c>
      <c r="AG50">
        <v>185</v>
      </c>
      <c r="AH50">
        <v>191.4</v>
      </c>
      <c r="AI50">
        <v>198.2</v>
      </c>
      <c r="AJ50">
        <v>205.4</v>
      </c>
      <c r="AK50">
        <v>212.9</v>
      </c>
      <c r="AL50">
        <v>220.6</v>
      </c>
      <c r="AM50">
        <v>228.5</v>
      </c>
      <c r="AN50">
        <v>236.9</v>
      </c>
    </row>
    <row r="51" spans="1:40" x14ac:dyDescent="0.25">
      <c r="A51" t="s">
        <v>917</v>
      </c>
      <c r="B51">
        <v>101.9</v>
      </c>
      <c r="C51">
        <v>104</v>
      </c>
      <c r="D51">
        <v>106.7</v>
      </c>
      <c r="E51">
        <v>109</v>
      </c>
      <c r="F51">
        <v>110.7</v>
      </c>
      <c r="G51">
        <v>113.5</v>
      </c>
      <c r="H51">
        <v>116</v>
      </c>
      <c r="I51">
        <v>117.4</v>
      </c>
      <c r="J51">
        <v>113.9</v>
      </c>
      <c r="K51">
        <v>113.1</v>
      </c>
      <c r="L51">
        <v>115.5</v>
      </c>
      <c r="M51">
        <v>118</v>
      </c>
      <c r="N51">
        <v>120.6</v>
      </c>
      <c r="O51">
        <v>123.1</v>
      </c>
      <c r="P51">
        <v>126.2</v>
      </c>
      <c r="Q51">
        <v>129.5</v>
      </c>
      <c r="R51">
        <v>133</v>
      </c>
      <c r="S51">
        <v>136.9</v>
      </c>
      <c r="T51">
        <v>140.6</v>
      </c>
      <c r="U51">
        <v>144.9</v>
      </c>
      <c r="V51">
        <v>149.1</v>
      </c>
      <c r="W51">
        <v>153.69999999999999</v>
      </c>
      <c r="X51">
        <v>158.69999999999999</v>
      </c>
      <c r="Y51">
        <v>164.1</v>
      </c>
      <c r="Z51">
        <v>169.6</v>
      </c>
      <c r="AA51">
        <v>175.2</v>
      </c>
      <c r="AB51">
        <v>181</v>
      </c>
      <c r="AC51">
        <v>186.9</v>
      </c>
      <c r="AD51">
        <v>193.2</v>
      </c>
      <c r="AE51">
        <v>199.7</v>
      </c>
      <c r="AF51">
        <v>206.4</v>
      </c>
      <c r="AG51">
        <v>213.4</v>
      </c>
      <c r="AH51">
        <v>220.7</v>
      </c>
      <c r="AI51">
        <v>228.4</v>
      </c>
      <c r="AJ51">
        <v>236.6</v>
      </c>
      <c r="AK51">
        <v>245.1</v>
      </c>
      <c r="AL51">
        <v>253.8</v>
      </c>
      <c r="AM51">
        <v>262.89999999999998</v>
      </c>
      <c r="AN51">
        <v>272.39999999999998</v>
      </c>
    </row>
    <row r="52" spans="1:40" x14ac:dyDescent="0.25">
      <c r="A52" t="s">
        <v>918</v>
      </c>
      <c r="B52">
        <v>124.5</v>
      </c>
      <c r="C52">
        <v>127.5</v>
      </c>
      <c r="D52">
        <v>130.6</v>
      </c>
      <c r="E52">
        <v>133.30000000000001</v>
      </c>
      <c r="F52">
        <v>135.30000000000001</v>
      </c>
      <c r="G52">
        <v>138.69999999999999</v>
      </c>
      <c r="H52">
        <v>141.5</v>
      </c>
      <c r="I52">
        <v>142.80000000000001</v>
      </c>
      <c r="J52">
        <v>136.9</v>
      </c>
      <c r="K52">
        <v>137.69999999999999</v>
      </c>
      <c r="L52">
        <v>140.5</v>
      </c>
      <c r="M52">
        <v>143.4</v>
      </c>
      <c r="N52">
        <v>146.4</v>
      </c>
      <c r="O52">
        <v>149.4</v>
      </c>
      <c r="P52">
        <v>153.1</v>
      </c>
      <c r="Q52">
        <v>157</v>
      </c>
      <c r="R52">
        <v>161</v>
      </c>
      <c r="S52">
        <v>165.7</v>
      </c>
      <c r="T52">
        <v>170.1</v>
      </c>
      <c r="U52">
        <v>175.3</v>
      </c>
      <c r="V52">
        <v>180.2</v>
      </c>
      <c r="W52">
        <v>185.6</v>
      </c>
      <c r="X52">
        <v>191.5</v>
      </c>
      <c r="Y52">
        <v>198</v>
      </c>
      <c r="Z52">
        <v>204.4</v>
      </c>
      <c r="AA52">
        <v>211.1</v>
      </c>
      <c r="AB52">
        <v>217.9</v>
      </c>
      <c r="AC52">
        <v>224.9</v>
      </c>
      <c r="AD52">
        <v>232.3</v>
      </c>
      <c r="AE52">
        <v>239.9</v>
      </c>
      <c r="AF52">
        <v>247.9</v>
      </c>
      <c r="AG52">
        <v>256.10000000000002</v>
      </c>
      <c r="AH52">
        <v>264.7</v>
      </c>
      <c r="AI52">
        <v>273.89999999999998</v>
      </c>
      <c r="AJ52">
        <v>283.5</v>
      </c>
      <c r="AK52">
        <v>293.60000000000002</v>
      </c>
      <c r="AL52">
        <v>303.7</v>
      </c>
      <c r="AM52">
        <v>314.39999999999998</v>
      </c>
      <c r="AN52">
        <v>325.60000000000002</v>
      </c>
    </row>
    <row r="53" spans="1:40" x14ac:dyDescent="0.25">
      <c r="A53" t="s">
        <v>919</v>
      </c>
      <c r="B53">
        <v>163.5</v>
      </c>
      <c r="C53">
        <v>167.8</v>
      </c>
      <c r="D53">
        <v>171.7</v>
      </c>
      <c r="E53">
        <v>174.9</v>
      </c>
      <c r="F53">
        <v>177.3</v>
      </c>
      <c r="G53">
        <v>181.8</v>
      </c>
      <c r="H53">
        <v>185.1</v>
      </c>
      <c r="I53">
        <v>186.5</v>
      </c>
      <c r="J53">
        <v>177.2</v>
      </c>
      <c r="K53">
        <v>179.6</v>
      </c>
      <c r="L53">
        <v>183.2</v>
      </c>
      <c r="M53">
        <v>187</v>
      </c>
      <c r="N53">
        <v>190.9</v>
      </c>
      <c r="O53">
        <v>194.6</v>
      </c>
      <c r="P53">
        <v>199.5</v>
      </c>
      <c r="Q53">
        <v>204.4</v>
      </c>
      <c r="R53">
        <v>209.6</v>
      </c>
      <c r="S53">
        <v>215.7</v>
      </c>
      <c r="T53">
        <v>221.2</v>
      </c>
      <c r="U53">
        <v>228</v>
      </c>
      <c r="V53">
        <v>234.2</v>
      </c>
      <c r="W53">
        <v>241.2</v>
      </c>
      <c r="X53">
        <v>248.9</v>
      </c>
      <c r="Y53">
        <v>257.2</v>
      </c>
      <c r="Z53">
        <v>265.5</v>
      </c>
      <c r="AA53">
        <v>274.10000000000002</v>
      </c>
      <c r="AB53">
        <v>282.8</v>
      </c>
      <c r="AC53">
        <v>291.8</v>
      </c>
      <c r="AD53">
        <v>301.3</v>
      </c>
      <c r="AE53">
        <v>311.10000000000002</v>
      </c>
      <c r="AF53">
        <v>321.3</v>
      </c>
      <c r="AG53">
        <v>331.9</v>
      </c>
      <c r="AH53">
        <v>342.9</v>
      </c>
      <c r="AI53">
        <v>354.7</v>
      </c>
      <c r="AJ53">
        <v>367</v>
      </c>
      <c r="AK53">
        <v>379.9</v>
      </c>
      <c r="AL53">
        <v>392.9</v>
      </c>
      <c r="AM53">
        <v>406.5</v>
      </c>
      <c r="AN53">
        <v>420.9</v>
      </c>
    </row>
    <row r="54" spans="1:40" x14ac:dyDescent="0.25">
      <c r="A54" t="s">
        <v>920</v>
      </c>
      <c r="B54">
        <v>246</v>
      </c>
      <c r="C54">
        <v>253.1</v>
      </c>
      <c r="D54">
        <v>258.60000000000002</v>
      </c>
      <c r="E54">
        <v>263.10000000000002</v>
      </c>
      <c r="F54">
        <v>266.5</v>
      </c>
      <c r="G54">
        <v>273.10000000000002</v>
      </c>
      <c r="H54">
        <v>277.60000000000002</v>
      </c>
      <c r="I54">
        <v>279.10000000000002</v>
      </c>
      <c r="J54">
        <v>262.2</v>
      </c>
      <c r="K54">
        <v>268.3</v>
      </c>
      <c r="L54">
        <v>273.60000000000002</v>
      </c>
      <c r="M54">
        <v>279.3</v>
      </c>
      <c r="N54">
        <v>284.89999999999998</v>
      </c>
      <c r="O54">
        <v>290.39999999999998</v>
      </c>
      <c r="P54">
        <v>297.60000000000002</v>
      </c>
      <c r="Q54">
        <v>304.7</v>
      </c>
      <c r="R54">
        <v>312.39999999999998</v>
      </c>
      <c r="S54">
        <v>321.39999999999998</v>
      </c>
      <c r="T54">
        <v>329.4</v>
      </c>
      <c r="U54">
        <v>339.4</v>
      </c>
      <c r="V54">
        <v>348.5</v>
      </c>
      <c r="W54">
        <v>358.8</v>
      </c>
      <c r="X54">
        <v>370.2</v>
      </c>
      <c r="Y54">
        <v>382.5</v>
      </c>
      <c r="Z54">
        <v>394.6</v>
      </c>
      <c r="AA54">
        <v>407.3</v>
      </c>
      <c r="AB54">
        <v>420</v>
      </c>
      <c r="AC54">
        <v>433.2</v>
      </c>
      <c r="AD54">
        <v>447.2</v>
      </c>
      <c r="AE54">
        <v>461.5</v>
      </c>
      <c r="AF54">
        <v>476.5</v>
      </c>
      <c r="AG54">
        <v>492</v>
      </c>
      <c r="AH54">
        <v>508.2</v>
      </c>
      <c r="AI54">
        <v>525.5</v>
      </c>
      <c r="AJ54">
        <v>543.6</v>
      </c>
      <c r="AK54">
        <v>562.5</v>
      </c>
      <c r="AL54">
        <v>581.5</v>
      </c>
      <c r="AM54">
        <v>601.4</v>
      </c>
      <c r="AN54">
        <v>622.5</v>
      </c>
    </row>
    <row r="55" spans="1:40" x14ac:dyDescent="0.25">
      <c r="A55" t="s">
        <v>921</v>
      </c>
      <c r="B55">
        <v>476.3</v>
      </c>
      <c r="C55">
        <v>490.3</v>
      </c>
      <c r="D55">
        <v>500.1</v>
      </c>
      <c r="E55">
        <v>508</v>
      </c>
      <c r="F55">
        <v>514.20000000000005</v>
      </c>
      <c r="G55">
        <v>525.9</v>
      </c>
      <c r="H55">
        <v>533.5</v>
      </c>
      <c r="I55">
        <v>535.5</v>
      </c>
      <c r="J55">
        <v>496.4</v>
      </c>
      <c r="K55">
        <v>511.9</v>
      </c>
      <c r="L55">
        <v>522.20000000000005</v>
      </c>
      <c r="M55">
        <v>533.29999999999995</v>
      </c>
      <c r="N55">
        <v>544</v>
      </c>
      <c r="O55">
        <v>554.6</v>
      </c>
      <c r="P55">
        <v>568.29999999999995</v>
      </c>
      <c r="Q55">
        <v>581.9</v>
      </c>
      <c r="R55">
        <v>596.4</v>
      </c>
      <c r="S55">
        <v>613.4</v>
      </c>
      <c r="T55">
        <v>628.5</v>
      </c>
      <c r="U55">
        <v>647.6</v>
      </c>
      <c r="V55">
        <v>664.8</v>
      </c>
      <c r="W55">
        <v>684.6</v>
      </c>
      <c r="X55">
        <v>706.2</v>
      </c>
      <c r="Y55">
        <v>729.7</v>
      </c>
      <c r="Z55">
        <v>752.7</v>
      </c>
      <c r="AA55">
        <v>776.8</v>
      </c>
      <c r="AB55">
        <v>800.9</v>
      </c>
      <c r="AC55">
        <v>826</v>
      </c>
      <c r="AD55">
        <v>852.7</v>
      </c>
      <c r="AE55">
        <v>880</v>
      </c>
      <c r="AF55">
        <v>908.4</v>
      </c>
      <c r="AG55">
        <v>938</v>
      </c>
      <c r="AH55">
        <v>968.8</v>
      </c>
      <c r="AI55">
        <v>1001.7</v>
      </c>
      <c r="AJ55">
        <v>1036.0999999999999</v>
      </c>
      <c r="AK55">
        <v>1072.2</v>
      </c>
      <c r="AL55">
        <v>1108.3</v>
      </c>
      <c r="AM55">
        <v>1146.3</v>
      </c>
      <c r="AN55">
        <v>1186.4000000000001</v>
      </c>
    </row>
    <row r="56" spans="1:40" x14ac:dyDescent="0.25">
      <c r="A56" t="s">
        <v>922</v>
      </c>
      <c r="B56">
        <v>1148.9000000000001</v>
      </c>
      <c r="C56">
        <v>1181.4000000000001</v>
      </c>
      <c r="D56">
        <v>1202.5999999999999</v>
      </c>
      <c r="E56">
        <v>1220</v>
      </c>
      <c r="F56">
        <v>1234.5999999999999</v>
      </c>
      <c r="G56">
        <v>1259</v>
      </c>
      <c r="H56">
        <v>1275.0999999999999</v>
      </c>
      <c r="I56">
        <v>1278.3</v>
      </c>
      <c r="J56">
        <v>1171.2</v>
      </c>
      <c r="K56">
        <v>1213.8</v>
      </c>
      <c r="L56">
        <v>1238.7</v>
      </c>
      <c r="M56">
        <v>1265.9000000000001</v>
      </c>
      <c r="N56">
        <v>1291.7</v>
      </c>
      <c r="O56">
        <v>1317.1</v>
      </c>
      <c r="P56">
        <v>1349.5</v>
      </c>
      <c r="Q56">
        <v>1381.5</v>
      </c>
      <c r="R56">
        <v>1415.7</v>
      </c>
      <c r="S56">
        <v>1455.8</v>
      </c>
      <c r="T56">
        <v>1491.1</v>
      </c>
      <c r="U56">
        <v>1536.5</v>
      </c>
      <c r="V56">
        <v>1577.1</v>
      </c>
      <c r="W56">
        <v>1624</v>
      </c>
      <c r="X56">
        <v>1675.1</v>
      </c>
      <c r="Y56">
        <v>1730.8</v>
      </c>
      <c r="Z56">
        <v>1785.1</v>
      </c>
      <c r="AA56">
        <v>1842.2</v>
      </c>
      <c r="AB56">
        <v>1899.4</v>
      </c>
      <c r="AC56">
        <v>1959.1</v>
      </c>
      <c r="AD56">
        <v>2022.6</v>
      </c>
      <c r="AE56">
        <v>2087.1999999999998</v>
      </c>
      <c r="AF56">
        <v>2154.8000000000002</v>
      </c>
      <c r="AG56">
        <v>2225</v>
      </c>
      <c r="AH56">
        <v>2298</v>
      </c>
      <c r="AI56">
        <v>2376.1</v>
      </c>
      <c r="AJ56">
        <v>2457.8000000000002</v>
      </c>
      <c r="AK56">
        <v>2543.3000000000002</v>
      </c>
      <c r="AL56">
        <v>2629.1</v>
      </c>
      <c r="AM56">
        <v>2719.4</v>
      </c>
      <c r="AN56">
        <v>2814.7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8F00-E779-497E-8C07-951AFE169DE2}">
  <sheetPr>
    <tabColor theme="6"/>
  </sheetPr>
  <dimension ref="A6:AP41"/>
  <sheetViews>
    <sheetView tabSelected="1" topLeftCell="A11" workbookViewId="0"/>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1090.7240778861853</v>
      </c>
      <c r="E7" s="94">
        <f>'Emissions summary'!AC5</f>
        <v>1097.3424101356393</v>
      </c>
      <c r="F7" s="94">
        <f>'Emissions summary'!AD5</f>
        <v>1097.5132435897713</v>
      </c>
      <c r="G7" s="94">
        <f>'Emissions summary'!AE5</f>
        <v>1091.1057176883762</v>
      </c>
      <c r="H7" s="94">
        <f>'Emissions summary'!AF5</f>
        <v>1079.7206848344906</v>
      </c>
      <c r="I7" s="94">
        <f>'Emissions summary'!AG5</f>
        <v>1073.7305146118288</v>
      </c>
      <c r="J7" s="94">
        <f>'Emissions summary'!AH5</f>
        <v>1066.333319217418</v>
      </c>
      <c r="K7" s="94">
        <f>'Emissions summary'!AI5</f>
        <v>1057.6740727268336</v>
      </c>
      <c r="L7" s="94">
        <f>'Emissions summary'!AJ5</f>
        <v>955.16400088564262</v>
      </c>
      <c r="M7" s="94">
        <f>'Emissions summary'!AK5</f>
        <v>951.97831313541883</v>
      </c>
      <c r="N7" s="94">
        <f>'Emissions summary'!AL5</f>
        <v>947.57351604555731</v>
      </c>
      <c r="O7" s="94">
        <f>'Emissions summary'!AM5</f>
        <v>943.11332334406541</v>
      </c>
      <c r="P7" s="94">
        <f>'Emissions summary'!AN5</f>
        <v>937.65918372835881</v>
      </c>
      <c r="Q7" s="94">
        <f>'Emissions summary'!AO5</f>
        <v>932.81260943167968</v>
      </c>
      <c r="R7" s="94">
        <f>'Emissions summary'!AP5</f>
        <v>931.43486648911744</v>
      </c>
      <c r="S7" s="94">
        <f>'Emissions summary'!AQ5</f>
        <v>929.36162858043656</v>
      </c>
      <c r="T7" s="94">
        <f>'Emissions summary'!AR5</f>
        <v>927.88517074741935</v>
      </c>
      <c r="U7" s="94">
        <f>'Emissions summary'!AS5</f>
        <v>926.64935387279695</v>
      </c>
      <c r="V7" s="94">
        <f>'Emissions summary'!AT5</f>
        <v>925.67547046699383</v>
      </c>
      <c r="W7" s="94">
        <f>'Emissions summary'!AU5</f>
        <v>928.67520481307463</v>
      </c>
      <c r="X7" s="94">
        <f>'Emissions summary'!AV5</f>
        <v>929.67341792556454</v>
      </c>
      <c r="Y7" s="94">
        <f>'Emissions summary'!AW5</f>
        <v>932.66214214258616</v>
      </c>
      <c r="Z7" s="94">
        <f>'Emissions summary'!AX5</f>
        <v>936.651201303167</v>
      </c>
      <c r="AA7" s="94">
        <f>'Emissions summary'!AY5</f>
        <v>941.62873087108017</v>
      </c>
      <c r="AB7" s="94">
        <f>'Emissions summary'!AZ5</f>
        <v>946.51011892780389</v>
      </c>
      <c r="AC7" s="94">
        <f>'Emissions summary'!BA5</f>
        <v>951.62843084033727</v>
      </c>
      <c r="AD7" s="94">
        <f>'Emissions summary'!BB5</f>
        <v>956.19031788444943</v>
      </c>
      <c r="AE7" s="94">
        <f>'Emissions summary'!BC5</f>
        <v>960.92998906337812</v>
      </c>
      <c r="AF7" s="94">
        <f>'Emissions summary'!BD5</f>
        <v>966.40370508415845</v>
      </c>
      <c r="AG7" s="94">
        <f>'Emissions summary'!BE5</f>
        <v>972.02185438849244</v>
      </c>
      <c r="AH7" s="94">
        <f>'Emissions summary'!BF5</f>
        <v>977.80428801839309</v>
      </c>
      <c r="AI7" s="94">
        <f>'Emissions summary'!BG5</f>
        <v>983.60783139093621</v>
      </c>
      <c r="AJ7" s="94">
        <f>'Emissions summary'!BH5</f>
        <v>989.5373809136704</v>
      </c>
      <c r="AK7" s="94">
        <f>'Emissions summary'!BI5</f>
        <v>996.18050385680192</v>
      </c>
      <c r="AL7" s="94">
        <f>'Emissions summary'!BJ5</f>
        <v>1003.1266047824928</v>
      </c>
      <c r="AM7" s="94">
        <f>'Emissions summary'!BK5</f>
        <v>1010.3047326364342</v>
      </c>
      <c r="AN7" s="94">
        <f>'Emissions summary'!BL5</f>
        <v>1016.5120575600897</v>
      </c>
      <c r="AO7" s="94">
        <f>'Emissions summary'!BM5</f>
        <v>1022.9822927108988</v>
      </c>
      <c r="AP7" s="94">
        <f>'Emissions summary'!BN5</f>
        <v>1029.7437970195222</v>
      </c>
    </row>
    <row r="8" spans="1:42" x14ac:dyDescent="0.25">
      <c r="A8" t="str">
        <f>'Emissions summary'!C6</f>
        <v>3A1c Sheep</v>
      </c>
      <c r="B8" t="str">
        <f t="shared" ref="B8:B36" si="1">"A"&amp;LEFT(A8,4)</f>
        <v>A3A1c</v>
      </c>
      <c r="C8" t="str">
        <f>'Emissions summary'!D6</f>
        <v>CH4</v>
      </c>
      <c r="D8" s="94">
        <f>'Emissions summary'!AB6</f>
        <v>149.67267103961626</v>
      </c>
      <c r="E8" s="94">
        <f>'Emissions summary'!AC6</f>
        <v>147.89483599142483</v>
      </c>
      <c r="F8" s="94">
        <f>'Emissions summary'!AD6</f>
        <v>146.87684940086478</v>
      </c>
      <c r="G8" s="94">
        <f>'Emissions summary'!AE6</f>
        <v>146.59088858412176</v>
      </c>
      <c r="H8" s="94">
        <f>'Emissions summary'!AF6</f>
        <v>146.89673067700824</v>
      </c>
      <c r="I8" s="94">
        <f>'Emissions summary'!AG6</f>
        <v>147.03267223863236</v>
      </c>
      <c r="J8" s="94">
        <f>'Emissions summary'!AH6</f>
        <v>147.35676846514127</v>
      </c>
      <c r="K8" s="94">
        <f>'Emissions summary'!AI6</f>
        <v>147.85969024851241</v>
      </c>
      <c r="L8" s="94">
        <f>'Emissions summary'!AJ6</f>
        <v>154.93136939146973</v>
      </c>
      <c r="M8" s="94">
        <f>'Emissions summary'!AK6</f>
        <v>153.09270369365035</v>
      </c>
      <c r="N8" s="94">
        <f>'Emissions summary'!AL6</f>
        <v>151.4201360003363</v>
      </c>
      <c r="O8" s="94">
        <f>'Emissions summary'!AM6</f>
        <v>149.83312095485942</v>
      </c>
      <c r="P8" s="94">
        <f>'Emissions summary'!AN6</f>
        <v>148.38544548061552</v>
      </c>
      <c r="Q8" s="94">
        <f>'Emissions summary'!AO6</f>
        <v>146.95616294725656</v>
      </c>
      <c r="R8" s="94">
        <f>'Emissions summary'!AP6</f>
        <v>144.88176662181093</v>
      </c>
      <c r="S8" s="94">
        <f>'Emissions summary'!AQ6</f>
        <v>142.91638702807077</v>
      </c>
      <c r="T8" s="94">
        <f>'Emissions summary'!AR6</f>
        <v>140.95159112801363</v>
      </c>
      <c r="U8" s="94">
        <f>'Emissions summary'!AS6</f>
        <v>139.01551155941033</v>
      </c>
      <c r="V8" s="94">
        <f>'Emissions summary'!AT6</f>
        <v>137.09686010903201</v>
      </c>
      <c r="W8" s="94">
        <f>'Emissions summary'!AU6</f>
        <v>134.5771350573344</v>
      </c>
      <c r="X8" s="94">
        <f>'Emissions summary'!AV6</f>
        <v>132.24128524266561</v>
      </c>
      <c r="Y8" s="94">
        <f>'Emissions summary'!AW6</f>
        <v>129.77784678716532</v>
      </c>
      <c r="Z8" s="94">
        <f>'Emissions summary'!AX6</f>
        <v>127.26287546119025</v>
      </c>
      <c r="AA8" s="94">
        <f>'Emissions summary'!AY6</f>
        <v>124.68372105836643</v>
      </c>
      <c r="AB8" s="94">
        <f>'Emissions summary'!AZ6</f>
        <v>121.83169184979832</v>
      </c>
      <c r="AC8" s="94">
        <f>'Emissions summary'!BA6</f>
        <v>118.97263587038012</v>
      </c>
      <c r="AD8" s="94">
        <f>'Emissions summary'!BB6</f>
        <v>116.17334177197266</v>
      </c>
      <c r="AE8" s="94">
        <f>'Emissions summary'!BC6</f>
        <v>113.36478925638023</v>
      </c>
      <c r="AF8" s="94">
        <f>'Emissions summary'!BD6</f>
        <v>110.49738919011499</v>
      </c>
      <c r="AG8" s="94">
        <f>'Emissions summary'!BE6</f>
        <v>107.3674592603427</v>
      </c>
      <c r="AH8" s="94">
        <f>'Emissions summary'!BF6</f>
        <v>104.22310056014319</v>
      </c>
      <c r="AI8" s="94">
        <f>'Emissions summary'!BG6</f>
        <v>101.07594886378095</v>
      </c>
      <c r="AJ8" s="94">
        <f>'Emissions summary'!BH6</f>
        <v>97.910525383711359</v>
      </c>
      <c r="AK8" s="94">
        <f>'Emissions summary'!BI6</f>
        <v>94.678149059116066</v>
      </c>
      <c r="AL8" s="94">
        <f>'Emissions summary'!BJ6</f>
        <v>91.161835339790272</v>
      </c>
      <c r="AM8" s="94">
        <f>'Emissions summary'!BK6</f>
        <v>87.616665921675207</v>
      </c>
      <c r="AN8" s="94">
        <f>'Emissions summary'!BL6</f>
        <v>84.143921931507791</v>
      </c>
      <c r="AO8" s="94">
        <f>'Emissions summary'!BM6</f>
        <v>80.62783611476587</v>
      </c>
      <c r="AP8" s="94">
        <f>'Emissions summary'!BN6</f>
        <v>77.067070728653562</v>
      </c>
    </row>
    <row r="9" spans="1:42" x14ac:dyDescent="0.25">
      <c r="A9" t="str">
        <f>'Emissions summary'!C7</f>
        <v>3A1d Goats</v>
      </c>
      <c r="B9" t="str">
        <f t="shared" si="1"/>
        <v>A3A1d</v>
      </c>
      <c r="C9" t="str">
        <f>'Emissions summary'!D7</f>
        <v>CH4</v>
      </c>
      <c r="D9" s="94">
        <f>'Emissions summary'!AB7</f>
        <v>37.502322952292005</v>
      </c>
      <c r="E9" s="94">
        <f>'Emissions summary'!AC7</f>
        <v>37.600674511658056</v>
      </c>
      <c r="F9" s="94">
        <f>'Emissions summary'!AD7</f>
        <v>37.731653030521969</v>
      </c>
      <c r="G9" s="94">
        <f>'Emissions summary'!AE7</f>
        <v>37.893116316237389</v>
      </c>
      <c r="H9" s="94">
        <f>'Emissions summary'!AF7</f>
        <v>38.084608415018245</v>
      </c>
      <c r="I9" s="94">
        <f>'Emissions summary'!AG7</f>
        <v>38.307773335704354</v>
      </c>
      <c r="J9" s="94">
        <f>'Emissions summary'!AH7</f>
        <v>38.545198259011414</v>
      </c>
      <c r="K9" s="94">
        <f>'Emissions summary'!AI7</f>
        <v>38.797761146645172</v>
      </c>
      <c r="L9" s="94">
        <f>'Emissions summary'!AJ7</f>
        <v>39.030463723114408</v>
      </c>
      <c r="M9" s="94">
        <f>'Emissions summary'!AK7</f>
        <v>39.13877792343861</v>
      </c>
      <c r="N9" s="94">
        <f>'Emissions summary'!AL7</f>
        <v>39.257551116309358</v>
      </c>
      <c r="O9" s="94">
        <f>'Emissions summary'!AM7</f>
        <v>39.387728930712932</v>
      </c>
      <c r="P9" s="94">
        <f>'Emissions summary'!AN7</f>
        <v>39.527610955426127</v>
      </c>
      <c r="Q9" s="94">
        <f>'Emissions summary'!AO7</f>
        <v>39.677222214521841</v>
      </c>
      <c r="R9" s="94">
        <f>'Emissions summary'!AP7</f>
        <v>39.772070065073621</v>
      </c>
      <c r="S9" s="94">
        <f>'Emissions summary'!AQ7</f>
        <v>39.875494230624909</v>
      </c>
      <c r="T9" s="94">
        <f>'Emissions summary'!AR7</f>
        <v>39.986348773795186</v>
      </c>
      <c r="U9" s="94">
        <f>'Emissions summary'!AS7</f>
        <v>40.105311377565343</v>
      </c>
      <c r="V9" s="94">
        <f>'Emissions summary'!AT7</f>
        <v>40.231413708258863</v>
      </c>
      <c r="W9" s="94">
        <f>'Emissions summary'!AU7</f>
        <v>40.314520801034661</v>
      </c>
      <c r="X9" s="94">
        <f>'Emissions summary'!AV7</f>
        <v>40.403220008194246</v>
      </c>
      <c r="Y9" s="94">
        <f>'Emissions summary'!AW7</f>
        <v>40.498506764443832</v>
      </c>
      <c r="Z9" s="94">
        <f>'Emissions summary'!AX7</f>
        <v>40.600874548174176</v>
      </c>
      <c r="AA9" s="94">
        <f>'Emissions summary'!AY7</f>
        <v>40.70892993054845</v>
      </c>
      <c r="AB9" s="94">
        <f>'Emissions summary'!AZ7</f>
        <v>40.774306784810847</v>
      </c>
      <c r="AC9" s="94">
        <f>'Emissions summary'!BA7</f>
        <v>40.844596276465033</v>
      </c>
      <c r="AD9" s="94">
        <f>'Emissions summary'!BB7</f>
        <v>40.92033904239269</v>
      </c>
      <c r="AE9" s="94">
        <f>'Emissions summary'!BC7</f>
        <v>41.000594061520388</v>
      </c>
      <c r="AF9" s="94">
        <f>'Emissions summary'!BD7</f>
        <v>41.085532348492634</v>
      </c>
      <c r="AG9" s="94">
        <f>'Emissions summary'!BE7</f>
        <v>41.131225742144501</v>
      </c>
      <c r="AH9" s="94">
        <f>'Emissions summary'!BF7</f>
        <v>41.180943780286213</v>
      </c>
      <c r="AI9" s="94">
        <f>'Emissions summary'!BG7</f>
        <v>41.235043662528426</v>
      </c>
      <c r="AJ9" s="94">
        <f>'Emissions summary'!BH7</f>
        <v>41.29291852706401</v>
      </c>
      <c r="AK9" s="94">
        <f>'Emissions summary'!BI7</f>
        <v>41.355959468897971</v>
      </c>
      <c r="AL9" s="94">
        <f>'Emissions summary'!BJ7</f>
        <v>41.377616155390072</v>
      </c>
      <c r="AM9" s="94">
        <f>'Emissions summary'!BK7</f>
        <v>41.403881351529733</v>
      </c>
      <c r="AN9" s="94">
        <f>'Emissions summary'!BL7</f>
        <v>41.433300652491752</v>
      </c>
      <c r="AO9" s="94">
        <f>'Emissions summary'!BM7</f>
        <v>41.466086582039992</v>
      </c>
      <c r="AP9" s="94">
        <f>'Emissions summary'!BN7</f>
        <v>41.503298294512803</v>
      </c>
    </row>
    <row r="10" spans="1:42" x14ac:dyDescent="0.25">
      <c r="A10" t="str">
        <f>'Emissions summary'!C8</f>
        <v>3A1f Horses</v>
      </c>
      <c r="B10" t="str">
        <f t="shared" si="1"/>
        <v>A3A1f</v>
      </c>
      <c r="C10" t="str">
        <f>'Emissions summary'!D8</f>
        <v>CH4</v>
      </c>
      <c r="D10" s="94">
        <f>'Emissions summary'!AB8</f>
        <v>5.563548702014014</v>
      </c>
      <c r="E10" s="94">
        <f>'Emissions summary'!AC8</f>
        <v>5.6006986938023271</v>
      </c>
      <c r="F10" s="94">
        <f>'Emissions summary'!AD8</f>
        <v>5.6142202926445819</v>
      </c>
      <c r="G10" s="94">
        <f>'Emissions summary'!AE8</f>
        <v>5.6035564608915998</v>
      </c>
      <c r="H10" s="94">
        <f>'Emissions summary'!AF8</f>
        <v>5.5736225959821732</v>
      </c>
      <c r="I10" s="94">
        <f>'Emissions summary'!AG8</f>
        <v>5.5572847597204333</v>
      </c>
      <c r="J10" s="94">
        <f>'Emissions summary'!AH8</f>
        <v>5.5347616275009957</v>
      </c>
      <c r="K10" s="94">
        <f>'Emissions summary'!AI8</f>
        <v>5.5064836169904536</v>
      </c>
      <c r="L10" s="94">
        <f>'Emissions summary'!AJ8</f>
        <v>5.1788727917269766</v>
      </c>
      <c r="M10" s="94">
        <f>'Emissions summary'!AK8</f>
        <v>5.2150780976013875</v>
      </c>
      <c r="N10" s="94">
        <f>'Emissions summary'!AL8</f>
        <v>5.2470647423604175</v>
      </c>
      <c r="O10" s="94">
        <f>'Emissions summary'!AM8</f>
        <v>5.2784776449762969</v>
      </c>
      <c r="P10" s="94">
        <f>'Emissions summary'!AN8</f>
        <v>5.3062258493978893</v>
      </c>
      <c r="Q10" s="94">
        <f>'Emissions summary'!AO8</f>
        <v>5.3357583955101928</v>
      </c>
      <c r="R10" s="94">
        <f>'Emissions summary'!AP8</f>
        <v>5.3831677973368723</v>
      </c>
      <c r="S10" s="94">
        <f>'Emissions summary'!AQ8</f>
        <v>5.4284633488069227</v>
      </c>
      <c r="T10" s="94">
        <f>'Emissions summary'!AR8</f>
        <v>5.4764336655254438</v>
      </c>
      <c r="U10" s="94">
        <f>'Emissions summary'!AS8</f>
        <v>5.5258189585502242</v>
      </c>
      <c r="V10" s="94">
        <f>'Emissions summary'!AT8</f>
        <v>5.5768714209318775</v>
      </c>
      <c r="W10" s="94">
        <f>'Emissions summary'!AU8</f>
        <v>5.6490873407050106</v>
      </c>
      <c r="X10" s="94">
        <f>'Emissions summary'!AV8</f>
        <v>5.7149234223701741</v>
      </c>
      <c r="Y10" s="94">
        <f>'Emissions summary'!AW8</f>
        <v>5.7902592558530239</v>
      </c>
      <c r="Z10" s="94">
        <f>'Emissions summary'!AX8</f>
        <v>5.8714478316710199</v>
      </c>
      <c r="AA10" s="94">
        <f>'Emissions summary'!AY8</f>
        <v>5.958903630586339</v>
      </c>
      <c r="AB10" s="94">
        <f>'Emissions summary'!AZ8</f>
        <v>6.0533152702980306</v>
      </c>
      <c r="AC10" s="94">
        <f>'Emissions summary'!BA8</f>
        <v>6.1514579309798352</v>
      </c>
      <c r="AD10" s="94">
        <f>'Emissions summary'!BB8</f>
        <v>6.2498265260818657</v>
      </c>
      <c r="AE10" s="94">
        <f>'Emissions summary'!BC8</f>
        <v>6.351901848564288</v>
      </c>
      <c r="AF10" s="94">
        <f>'Emissions summary'!BD8</f>
        <v>6.4604986301162253</v>
      </c>
      <c r="AG10" s="94">
        <f>'Emissions summary'!BE8</f>
        <v>6.5783023769350883</v>
      </c>
      <c r="AH10" s="94">
        <f>'Emissions summary'!BF8</f>
        <v>6.7007523406160061</v>
      </c>
      <c r="AI10" s="94">
        <f>'Emissions summary'!BG8</f>
        <v>6.8273037880391518</v>
      </c>
      <c r="AJ10" s="94">
        <f>'Emissions summary'!BH8</f>
        <v>6.9587755746835533</v>
      </c>
      <c r="AK10" s="94">
        <f>'Emissions summary'!BI8</f>
        <v>7.0983867826072364</v>
      </c>
      <c r="AL10" s="94">
        <f>'Emissions summary'!BJ8</f>
        <v>7.2506658148940852</v>
      </c>
      <c r="AM10" s="94">
        <f>'Emissions summary'!BK8</f>
        <v>7.4097014231689569</v>
      </c>
      <c r="AN10" s="94">
        <f>'Emissions summary'!BL8</f>
        <v>7.5691129675620488</v>
      </c>
      <c r="AO10" s="94">
        <f>'Emissions summary'!BM8</f>
        <v>7.7360647918174212</v>
      </c>
      <c r="AP10" s="94">
        <f>'Emissions summary'!BN8</f>
        <v>7.9110034441329038</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2.1054632834374631</v>
      </c>
      <c r="E12" s="94">
        <f>'Emissions summary'!AC10</f>
        <v>2.1019133495014088</v>
      </c>
      <c r="F12" s="94">
        <f>'Emissions summary'!AD10</f>
        <v>2.0837873511498799</v>
      </c>
      <c r="G12" s="94">
        <f>'Emissions summary'!AE10</f>
        <v>2.0510418250000795</v>
      </c>
      <c r="H12" s="94">
        <f>'Emissions summary'!AF10</f>
        <v>2.0074492538418633</v>
      </c>
      <c r="I12" s="94">
        <f>'Emissions summary'!AG10</f>
        <v>1.9759897165279776</v>
      </c>
      <c r="J12" s="94">
        <f>'Emissions summary'!AH10</f>
        <v>1.9418243920786791</v>
      </c>
      <c r="K12" s="94">
        <f>'Emissions summary'!AI10</f>
        <v>1.9052702045459859</v>
      </c>
      <c r="L12" s="94">
        <f>'Emissions summary'!AJ10</f>
        <v>1.6665015434408936</v>
      </c>
      <c r="M12" s="94">
        <f>'Emissions summary'!AK10</f>
        <v>1.6704691944088499</v>
      </c>
      <c r="N12" s="94">
        <f>'Emissions summary'!AL10</f>
        <v>1.6720296357529045</v>
      </c>
      <c r="O12" s="94">
        <f>'Emissions summary'!AM10</f>
        <v>1.673671902773149</v>
      </c>
      <c r="P12" s="94">
        <f>'Emissions summary'!AN10</f>
        <v>1.6733191793566162</v>
      </c>
      <c r="Q12" s="94">
        <f>'Emissions summary'!AO10</f>
        <v>1.674510716396145</v>
      </c>
      <c r="R12" s="94">
        <f>'Emissions summary'!AP10</f>
        <v>1.6848036810345137</v>
      </c>
      <c r="S12" s="94">
        <f>'Emissions summary'!AQ10</f>
        <v>1.6938253432526433</v>
      </c>
      <c r="T12" s="94">
        <f>'Emissions summary'!AR10</f>
        <v>1.7045321042203314</v>
      </c>
      <c r="U12" s="94">
        <f>'Emissions summary'!AS10</f>
        <v>1.7161224378261091</v>
      </c>
      <c r="V12" s="94">
        <f>'Emissions summary'!AT10</f>
        <v>1.7286798182923002</v>
      </c>
      <c r="W12" s="94">
        <f>'Emissions summary'!AU10</f>
        <v>1.7517787460515286</v>
      </c>
      <c r="X12" s="94">
        <f>'Emissions summary'!AV10</f>
        <v>1.7706629264717222</v>
      </c>
      <c r="Y12" s="94">
        <f>'Emissions summary'!AW10</f>
        <v>1.7948022581799246</v>
      </c>
      <c r="Z12" s="94">
        <f>'Emissions summary'!AX10</f>
        <v>1.8219307384223271</v>
      </c>
      <c r="AA12" s="94">
        <f>'Emissions summary'!AY10</f>
        <v>1.8521261785230136</v>
      </c>
      <c r="AB12" s="94">
        <f>'Emissions summary'!AZ10</f>
        <v>1.883527888549839</v>
      </c>
      <c r="AC12" s="94">
        <f>'Emissions summary'!BA10</f>
        <v>1.9162550436182237</v>
      </c>
      <c r="AD12" s="94">
        <f>'Emissions summary'!BB10</f>
        <v>1.9483426938734751</v>
      </c>
      <c r="AE12" s="94">
        <f>'Emissions summary'!BC10</f>
        <v>1.9816602228836098</v>
      </c>
      <c r="AF12" s="94">
        <f>'Emissions summary'!BD10</f>
        <v>2.017678073305972</v>
      </c>
      <c r="AG12" s="94">
        <f>'Emissions summary'!BE10</f>
        <v>2.0555980384147272</v>
      </c>
      <c r="AH12" s="94">
        <f>'Emissions summary'!BF10</f>
        <v>2.0948764357550029</v>
      </c>
      <c r="AI12" s="94">
        <f>'Emissions summary'!BG10</f>
        <v>2.1351792498051867</v>
      </c>
      <c r="AJ12" s="94">
        <f>'Emissions summary'!BH10</f>
        <v>2.1768386751510409</v>
      </c>
      <c r="AK12" s="94">
        <f>'Emissions summary'!BI10</f>
        <v>2.2214825148620991</v>
      </c>
      <c r="AL12" s="94">
        <f>'Emissions summary'!BJ10</f>
        <v>2.2687613865731082</v>
      </c>
      <c r="AM12" s="94">
        <f>'Emissions summary'!BK10</f>
        <v>2.3178944466728013</v>
      </c>
      <c r="AN12" s="94">
        <f>'Emissions summary'!BL10</f>
        <v>2.3656036700092882</v>
      </c>
      <c r="AO12" s="94">
        <f>'Emissions summary'!BM10</f>
        <v>2.4153528181121957</v>
      </c>
      <c r="AP12" s="94">
        <f>'Emissions summary'!BN10</f>
        <v>2.4672963651807267</v>
      </c>
    </row>
    <row r="13" spans="1:42" x14ac:dyDescent="0.25">
      <c r="A13" t="str">
        <f>'Emissions summary'!C12</f>
        <v>3A2a Cattle</v>
      </c>
      <c r="B13" t="str">
        <f t="shared" si="1"/>
        <v>A3A2a</v>
      </c>
      <c r="C13" t="str">
        <f>'Emissions summary'!D12</f>
        <v>CH4</v>
      </c>
      <c r="D13" s="94">
        <f>'Emissions summary'!AB12</f>
        <v>10.349757777245788</v>
      </c>
      <c r="E13" s="94">
        <f>'Emissions summary'!AC12</f>
        <v>10.425182912308275</v>
      </c>
      <c r="F13" s="94">
        <f>'Emissions summary'!AD12</f>
        <v>10.479347445869465</v>
      </c>
      <c r="G13" s="94">
        <f>'Emissions summary'!AE12</f>
        <v>10.510572745640994</v>
      </c>
      <c r="H13" s="94">
        <f>'Emissions summary'!AF12</f>
        <v>10.524227774196264</v>
      </c>
      <c r="I13" s="94">
        <f>'Emissions summary'!AG12</f>
        <v>10.561522168288841</v>
      </c>
      <c r="J13" s="94">
        <f>'Emissions summary'!AH12</f>
        <v>10.593943323926707</v>
      </c>
      <c r="K13" s="94">
        <f>'Emissions summary'!AI12</f>
        <v>10.621990096446643</v>
      </c>
      <c r="L13" s="94">
        <f>'Emissions summary'!AJ12</f>
        <v>10.256286111604281</v>
      </c>
      <c r="M13" s="94">
        <f>'Emissions summary'!AK12</f>
        <v>10.33465523867247</v>
      </c>
      <c r="N13" s="94">
        <f>'Emissions summary'!AL12</f>
        <v>10.410358371929041</v>
      </c>
      <c r="O13" s="94">
        <f>'Emissions summary'!AM12</f>
        <v>10.488359090880094</v>
      </c>
      <c r="P13" s="94">
        <f>'Emissions summary'!AN12</f>
        <v>10.564214839794511</v>
      </c>
      <c r="Q13" s="94">
        <f>'Emissions summary'!AO12</f>
        <v>10.645170997891515</v>
      </c>
      <c r="R13" s="94">
        <f>'Emissions summary'!AP12</f>
        <v>10.739163757083638</v>
      </c>
      <c r="S13" s="94">
        <f>'Emissions summary'!AQ12</f>
        <v>10.832897375416346</v>
      </c>
      <c r="T13" s="94">
        <f>'Emissions summary'!AR12</f>
        <v>10.9326286629541</v>
      </c>
      <c r="U13" s="94">
        <f>'Emissions summary'!AS12</f>
        <v>11.036881756737227</v>
      </c>
      <c r="V13" s="94">
        <f>'Emissions summary'!AT12</f>
        <v>11.145863145988811</v>
      </c>
      <c r="W13" s="94">
        <f>'Emissions summary'!AU12</f>
        <v>11.275212207764287</v>
      </c>
      <c r="X13" s="94">
        <f>'Emissions summary'!AV12</f>
        <v>11.397950891962713</v>
      </c>
      <c r="Y13" s="94">
        <f>'Emissions summary'!AW12</f>
        <v>11.536299250300797</v>
      </c>
      <c r="Z13" s="94">
        <f>'Emissions summary'!AX12</f>
        <v>11.685508489039236</v>
      </c>
      <c r="AA13" s="94">
        <f>'Emissions summary'!AY12</f>
        <v>11.845998340680481</v>
      </c>
      <c r="AB13" s="94">
        <f>'Emissions summary'!AZ12</f>
        <v>12.007183634535878</v>
      </c>
      <c r="AC13" s="94">
        <f>'Emissions summary'!BA12</f>
        <v>12.17585474010585</v>
      </c>
      <c r="AD13" s="94">
        <f>'Emissions summary'!BB12</f>
        <v>12.347293584718303</v>
      </c>
      <c r="AE13" s="94">
        <f>'Emissions summary'!BC12</f>
        <v>12.526269525101418</v>
      </c>
      <c r="AF13" s="94">
        <f>'Emissions summary'!BD12</f>
        <v>12.716947343002301</v>
      </c>
      <c r="AG13" s="94">
        <f>'Emissions summary'!BE12</f>
        <v>12.911762075280814</v>
      </c>
      <c r="AH13" s="94">
        <f>'Emissions summary'!BF12</f>
        <v>13.115339093320021</v>
      </c>
      <c r="AI13" s="94">
        <f>'Emissions summary'!BG12</f>
        <v>13.327101261682758</v>
      </c>
      <c r="AJ13" s="94">
        <f>'Emissions summary'!BH12</f>
        <v>13.548170122370095</v>
      </c>
      <c r="AK13" s="94">
        <f>'Emissions summary'!BI12</f>
        <v>13.783705157873914</v>
      </c>
      <c r="AL13" s="94">
        <f>'Emissions summary'!BJ12</f>
        <v>14.026972227782558</v>
      </c>
      <c r="AM13" s="94">
        <f>'Emissions summary'!BK12</f>
        <v>14.2823691857163</v>
      </c>
      <c r="AN13" s="94">
        <f>'Emissions summary'!BL12</f>
        <v>14.540325222298351</v>
      </c>
      <c r="AO13" s="94">
        <f>'Emissions summary'!BM12</f>
        <v>14.811389723161573</v>
      </c>
      <c r="AP13" s="94">
        <f>'Emissions summary'!BN12</f>
        <v>15.096672352464219</v>
      </c>
    </row>
    <row r="14" spans="1:42" x14ac:dyDescent="0.25">
      <c r="A14" t="str">
        <f>'Emissions summary'!C13</f>
        <v>3A2c Sheep</v>
      </c>
      <c r="B14" t="str">
        <f t="shared" si="1"/>
        <v>A3A2c</v>
      </c>
      <c r="C14" t="str">
        <f>'Emissions summary'!D13</f>
        <v>CH4</v>
      </c>
      <c r="D14" s="94">
        <f>'Emissions summary'!AB13</f>
        <v>4.0913907504978794E-2</v>
      </c>
      <c r="E14" s="94">
        <f>'Emissions summary'!AC13</f>
        <v>4.0427925807614951E-2</v>
      </c>
      <c r="F14" s="94">
        <f>'Emissions summary'!AD13</f>
        <v>4.0149653168273472E-2</v>
      </c>
      <c r="G14" s="94">
        <f>'Emissions summary'!AE13</f>
        <v>4.0071484092215649E-2</v>
      </c>
      <c r="H14" s="94">
        <f>'Emissions summary'!AF13</f>
        <v>4.0155087832381239E-2</v>
      </c>
      <c r="I14" s="94">
        <f>'Emissions summary'!AG13</f>
        <v>4.0192248260131604E-2</v>
      </c>
      <c r="J14" s="94">
        <f>'Emissions summary'!AH13</f>
        <v>4.0280841875398821E-2</v>
      </c>
      <c r="K14" s="94">
        <f>'Emissions summary'!AI13</f>
        <v>4.0418318511475142E-2</v>
      </c>
      <c r="L14" s="94">
        <f>'Emissions summary'!AJ13</f>
        <v>4.235140371901621E-2</v>
      </c>
      <c r="M14" s="94">
        <f>'Emissions summary'!AK13</f>
        <v>4.1848793604753957E-2</v>
      </c>
      <c r="N14" s="94">
        <f>'Emissions summary'!AL13</f>
        <v>4.1391587359787867E-2</v>
      </c>
      <c r="O14" s="94">
        <f>'Emissions summary'!AM13</f>
        <v>4.0957767435758685E-2</v>
      </c>
      <c r="P14" s="94">
        <f>'Emissions summary'!AN13</f>
        <v>4.0562036805450348E-2</v>
      </c>
      <c r="Q14" s="94">
        <f>'Emissions summary'!AO13</f>
        <v>4.0171333994027593E-2</v>
      </c>
      <c r="R14" s="94">
        <f>'Emissions summary'!AP13</f>
        <v>3.9604285522196109E-2</v>
      </c>
      <c r="S14" s="94">
        <f>'Emissions summary'!AQ13</f>
        <v>3.9067037417034857E-2</v>
      </c>
      <c r="T14" s="94">
        <f>'Emissions summary'!AR13</f>
        <v>3.8529948867984894E-2</v>
      </c>
      <c r="U14" s="94">
        <f>'Emissions summary'!AS13</f>
        <v>3.8000710097527278E-2</v>
      </c>
      <c r="V14" s="94">
        <f>'Emissions summary'!AT13</f>
        <v>3.747623540598994E-2</v>
      </c>
      <c r="W14" s="94">
        <f>'Emissions summary'!AU13</f>
        <v>3.6787453699970621E-2</v>
      </c>
      <c r="X14" s="94">
        <f>'Emissions summary'!AV13</f>
        <v>3.6148935374620612E-2</v>
      </c>
      <c r="Y14" s="94">
        <f>'Emissions summary'!AW13</f>
        <v>3.5475539941690372E-2</v>
      </c>
      <c r="Z14" s="94">
        <f>'Emissions summary'!AX13</f>
        <v>3.4788057694638191E-2</v>
      </c>
      <c r="AA14" s="94">
        <f>'Emissions summary'!AY13</f>
        <v>3.408303062493178E-2</v>
      </c>
      <c r="AB14" s="94">
        <f>'Emissions summary'!AZ13</f>
        <v>3.3303411617464695E-2</v>
      </c>
      <c r="AC14" s="94">
        <f>'Emissions summary'!BA13</f>
        <v>3.2521871800736818E-2</v>
      </c>
      <c r="AD14" s="94">
        <f>'Emissions summary'!BB13</f>
        <v>3.175666824670148E-2</v>
      </c>
      <c r="AE14" s="94">
        <f>'Emissions summary'!BC13</f>
        <v>3.0988933849715877E-2</v>
      </c>
      <c r="AF14" s="94">
        <f>'Emissions summary'!BD13</f>
        <v>3.0205113127628986E-2</v>
      </c>
      <c r="AG14" s="94">
        <f>'Emissions summary'!BE13</f>
        <v>2.9349528318763828E-2</v>
      </c>
      <c r="AH14" s="94">
        <f>'Emissions summary'!BF13</f>
        <v>2.8489999320391191E-2</v>
      </c>
      <c r="AI14" s="94">
        <f>'Emissions summary'!BG13</f>
        <v>2.7629706840042394E-2</v>
      </c>
      <c r="AJ14" s="94">
        <f>'Emissions summary'!BH13</f>
        <v>2.6764419659837155E-2</v>
      </c>
      <c r="AK14" s="94">
        <f>'Emissions summary'!BI13</f>
        <v>2.5880830524645126E-2</v>
      </c>
      <c r="AL14" s="94">
        <f>'Emissions summary'!BJ13</f>
        <v>2.4919625427737999E-2</v>
      </c>
      <c r="AM14" s="94">
        <f>'Emissions summary'!BK13</f>
        <v>2.3950532455355302E-2</v>
      </c>
      <c r="AN14" s="94">
        <f>'Emissions summary'!BL13</f>
        <v>2.300123740091899E-2</v>
      </c>
      <c r="AO14" s="94">
        <f>'Emissions summary'!BM13</f>
        <v>2.2040094602527489E-2</v>
      </c>
      <c r="AP14" s="94">
        <f>'Emissions summary'!BN13</f>
        <v>2.1066738380296591E-2</v>
      </c>
    </row>
    <row r="15" spans="1:42" x14ac:dyDescent="0.25">
      <c r="A15" t="str">
        <f>'Emissions summary'!C14</f>
        <v>3A2d Goats</v>
      </c>
      <c r="B15" t="str">
        <f t="shared" si="1"/>
        <v>A3A2d</v>
      </c>
      <c r="C15" t="str">
        <f>'Emissions summary'!D14</f>
        <v>CH4</v>
      </c>
      <c r="D15" s="94">
        <f>'Emissions summary'!AB14</f>
        <v>4.2379413444561309E-2</v>
      </c>
      <c r="E15" s="94">
        <f>'Emissions summary'!AC14</f>
        <v>4.2490555397090318E-2</v>
      </c>
      <c r="F15" s="94">
        <f>'Emissions summary'!AD14</f>
        <v>4.2638567369851346E-2</v>
      </c>
      <c r="G15" s="94">
        <f>'Emissions summary'!AE14</f>
        <v>4.2821028582991555E-2</v>
      </c>
      <c r="H15" s="94">
        <f>'Emissions summary'!AF14</f>
        <v>4.3037423786987966E-2</v>
      </c>
      <c r="I15" s="94">
        <f>'Emissions summary'!AG14</f>
        <v>4.3289610790233364E-2</v>
      </c>
      <c r="J15" s="94">
        <f>'Emissions summary'!AH14</f>
        <v>4.355791227650857E-2</v>
      </c>
      <c r="K15" s="94">
        <f>'Emissions summary'!AI14</f>
        <v>4.3843320384411646E-2</v>
      </c>
      <c r="L15" s="94">
        <f>'Emissions summary'!AJ14</f>
        <v>4.4106285393548543E-2</v>
      </c>
      <c r="M15" s="94">
        <f>'Emissions summary'!AK14</f>
        <v>4.4228685605484624E-2</v>
      </c>
      <c r="N15" s="94">
        <f>'Emissions summary'!AL14</f>
        <v>4.4362904977794007E-2</v>
      </c>
      <c r="O15" s="94">
        <f>'Emissions summary'!AM14</f>
        <v>4.4510012116328775E-2</v>
      </c>
      <c r="P15" s="94">
        <f>'Emissions summary'!AN14</f>
        <v>4.4668085475313077E-2</v>
      </c>
      <c r="Q15" s="94">
        <f>'Emissions summary'!AO14</f>
        <v>4.4837153333142699E-2</v>
      </c>
      <c r="R15" s="94">
        <f>'Emissions summary'!AP14</f>
        <v>4.4944335927617596E-2</v>
      </c>
      <c r="S15" s="94">
        <f>'Emissions summary'!AQ14</f>
        <v>4.5061210167051571E-2</v>
      </c>
      <c r="T15" s="94">
        <f>'Emissions summary'!AR14</f>
        <v>4.5186481087554214E-2</v>
      </c>
      <c r="U15" s="94">
        <f>'Emissions summary'!AS14</f>
        <v>4.5320914503213044E-2</v>
      </c>
      <c r="V15" s="94">
        <f>'Emissions summary'!AT14</f>
        <v>4.5463416150793162E-2</v>
      </c>
      <c r="W15" s="94">
        <f>'Emissions summary'!AU14</f>
        <v>4.5557331129057355E-2</v>
      </c>
      <c r="X15" s="94">
        <f>'Emissions summary'!AV14</f>
        <v>4.5657565463266547E-2</v>
      </c>
      <c r="Y15" s="94">
        <f>'Emissions summary'!AW14</f>
        <v>4.576524404211163E-2</v>
      </c>
      <c r="Z15" s="94">
        <f>'Emissions summary'!AX14</f>
        <v>4.588092451970846E-2</v>
      </c>
      <c r="AA15" s="94">
        <f>'Emissions summary'!AY14</f>
        <v>4.600303225501795E-2</v>
      </c>
      <c r="AB15" s="94">
        <f>'Emissions summary'!AZ14</f>
        <v>4.6076911218196195E-2</v>
      </c>
      <c r="AC15" s="94">
        <f>'Emissions summary'!BA14</f>
        <v>4.6156341695913802E-2</v>
      </c>
      <c r="AD15" s="94">
        <f>'Emissions summary'!BB14</f>
        <v>4.6241934633630397E-2</v>
      </c>
      <c r="AE15" s="94">
        <f>'Emissions summary'!BC14</f>
        <v>4.6332626632655111E-2</v>
      </c>
      <c r="AF15" s="94">
        <f>'Emissions summary'!BD14</f>
        <v>4.6428610947692045E-2</v>
      </c>
      <c r="AG15" s="94">
        <f>'Emissions summary'!BE14</f>
        <v>4.648024666166424E-2</v>
      </c>
      <c r="AH15" s="94">
        <f>'Emissions summary'!BF14</f>
        <v>4.65364304158477E-2</v>
      </c>
      <c r="AI15" s="94">
        <f>'Emissions summary'!BG14</f>
        <v>4.659756586283751E-2</v>
      </c>
      <c r="AJ15" s="94">
        <f>'Emissions summary'!BH14</f>
        <v>4.6662967219850027E-2</v>
      </c>
      <c r="AK15" s="94">
        <f>'Emissions summary'!BI14</f>
        <v>4.6734206490583061E-2</v>
      </c>
      <c r="AL15" s="94">
        <f>'Emissions summary'!BJ14</f>
        <v>4.6758679579139623E-2</v>
      </c>
      <c r="AM15" s="94">
        <f>'Emissions summary'!BK14</f>
        <v>4.6788360503380519E-2</v>
      </c>
      <c r="AN15" s="94">
        <f>'Emissions summary'!BL14</f>
        <v>4.6821605716491868E-2</v>
      </c>
      <c r="AO15" s="94">
        <f>'Emissions summary'!BM14</f>
        <v>4.6858655380462189E-2</v>
      </c>
      <c r="AP15" s="94">
        <f>'Emissions summary'!BN14</f>
        <v>4.6900706390205549E-2</v>
      </c>
    </row>
    <row r="16" spans="1:42" x14ac:dyDescent="0.25">
      <c r="A16" t="str">
        <f>'Emissions summary'!C15</f>
        <v>3A2f Horses</v>
      </c>
      <c r="B16" t="str">
        <f t="shared" si="1"/>
        <v>A3A2f</v>
      </c>
      <c r="C16" t="str">
        <f>'Emissions summary'!D15</f>
        <v>CH4</v>
      </c>
      <c r="D16" s="94">
        <f>'Emissions summary'!AB15</f>
        <v>4.1417529226104336E-3</v>
      </c>
      <c r="E16" s="94">
        <f>'Emissions summary'!AC15</f>
        <v>4.1694090276083989E-3</v>
      </c>
      <c r="F16" s="94">
        <f>'Emissions summary'!AD15</f>
        <v>4.1794751067465224E-3</v>
      </c>
      <c r="G16" s="94">
        <f>'Emissions summary'!AE15</f>
        <v>4.1715364764415242E-3</v>
      </c>
      <c r="H16" s="94">
        <f>'Emissions summary'!AF15</f>
        <v>4.1492523770089518E-3</v>
      </c>
      <c r="I16" s="94">
        <f>'Emissions summary'!AG15</f>
        <v>4.1370897655696563E-3</v>
      </c>
      <c r="J16" s="94">
        <f>'Emissions summary'!AH15</f>
        <v>4.120322544917409E-3</v>
      </c>
      <c r="K16" s="94">
        <f>'Emissions summary'!AI15</f>
        <v>4.0992711370928924E-3</v>
      </c>
      <c r="L16" s="94">
        <f>'Emissions summary'!AJ15</f>
        <v>3.8553830782856379E-3</v>
      </c>
      <c r="M16" s="94">
        <f>'Emissions summary'!AK15</f>
        <v>3.8823359171032555E-3</v>
      </c>
      <c r="N16" s="94">
        <f>'Emissions summary'!AL15</f>
        <v>3.906148197090533E-3</v>
      </c>
      <c r="O16" s="94">
        <f>'Emissions summary'!AM15</f>
        <v>3.9295333579267991E-3</v>
      </c>
      <c r="P16" s="94">
        <f>'Emissions summary'!AN15</f>
        <v>3.9501903545517622E-3</v>
      </c>
      <c r="Q16" s="94">
        <f>'Emissions summary'!AO15</f>
        <v>3.9721756944353656E-3</v>
      </c>
      <c r="R16" s="94">
        <f>'Emissions summary'!AP15</f>
        <v>4.0074693602396719E-3</v>
      </c>
      <c r="S16" s="94">
        <f>'Emissions summary'!AQ15</f>
        <v>4.0411893818895987E-3</v>
      </c>
      <c r="T16" s="94">
        <f>'Emissions summary'!AR15</f>
        <v>4.0769006176689408E-3</v>
      </c>
      <c r="U16" s="94">
        <f>'Emissions summary'!AS15</f>
        <v>4.1136652246985001E-3</v>
      </c>
      <c r="V16" s="94">
        <f>'Emissions summary'!AT15</f>
        <v>4.1516709466937318E-3</v>
      </c>
      <c r="W16" s="94">
        <f>'Emissions summary'!AU15</f>
        <v>4.2054316869692861E-3</v>
      </c>
      <c r="X16" s="94">
        <f>'Emissions summary'!AV15</f>
        <v>4.2544429922089077E-3</v>
      </c>
      <c r="Y16" s="94">
        <f>'Emissions summary'!AW15</f>
        <v>4.310526334912807E-3</v>
      </c>
      <c r="Z16" s="94">
        <f>'Emissions summary'!AX15</f>
        <v>4.37096671913287E-3</v>
      </c>
      <c r="AA16" s="94">
        <f>'Emissions summary'!AY15</f>
        <v>4.4360727027698303E-3</v>
      </c>
      <c r="AB16" s="94">
        <f>'Emissions summary'!AZ15</f>
        <v>4.5063569234440898E-3</v>
      </c>
      <c r="AC16" s="94">
        <f>'Emissions summary'!BA15</f>
        <v>4.5794186819516549E-3</v>
      </c>
      <c r="AD16" s="94">
        <f>'Emissions summary'!BB15</f>
        <v>4.6526486360831667E-3</v>
      </c>
      <c r="AE16" s="94">
        <f>'Emissions summary'!BC15</f>
        <v>4.728638042820082E-3</v>
      </c>
      <c r="AF16" s="94">
        <f>'Emissions summary'!BD15</f>
        <v>4.809482313530968E-3</v>
      </c>
      <c r="AG16" s="94">
        <f>'Emissions summary'!BE15</f>
        <v>4.8971806583850107E-3</v>
      </c>
      <c r="AH16" s="94">
        <f>'Emissions summary'!BF15</f>
        <v>4.9883378535696939E-3</v>
      </c>
      <c r="AI16" s="94">
        <f>'Emissions summary'!BG15</f>
        <v>5.0825483755402578E-3</v>
      </c>
      <c r="AJ16" s="94">
        <f>'Emissions summary'!BH15</f>
        <v>5.1804218167088674E-3</v>
      </c>
      <c r="AK16" s="94">
        <f>'Emissions summary'!BI15</f>
        <v>5.2843546048298318E-3</v>
      </c>
      <c r="AL16" s="94">
        <f>'Emissions summary'!BJ15</f>
        <v>5.3977178844211524E-3</v>
      </c>
      <c r="AM16" s="94">
        <f>'Emissions summary'!BK15</f>
        <v>5.5161110594702236E-3</v>
      </c>
      <c r="AN16" s="94">
        <f>'Emissions summary'!BL15</f>
        <v>5.6347840980739703E-3</v>
      </c>
      <c r="AO16" s="94">
        <f>'Emissions summary'!BM15</f>
        <v>5.7590704561307476E-3</v>
      </c>
      <c r="AP16" s="94">
        <f>'Emissions summary'!BN15</f>
        <v>5.8893025639656068E-3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23.472901438204342</v>
      </c>
      <c r="E18" s="94">
        <f>'Emissions summary'!AC17</f>
        <v>23.433324756887394</v>
      </c>
      <c r="F18" s="94">
        <f>'Emissions summary'!AD17</f>
        <v>23.231245824368639</v>
      </c>
      <c r="G18" s="94">
        <f>'Emissions summary'!AE17</f>
        <v>22.866180086151864</v>
      </c>
      <c r="H18" s="94">
        <f>'Emissions summary'!AF17</f>
        <v>22.380185324673942</v>
      </c>
      <c r="I18" s="94">
        <f>'Emissions summary'!AG17</f>
        <v>22.02945652096156</v>
      </c>
      <c r="J18" s="94">
        <f>'Emissions summary'!AH17</f>
        <v>21.648562064282487</v>
      </c>
      <c r="K18" s="94">
        <f>'Emissions summary'!AI17</f>
        <v>21.241035204109611</v>
      </c>
      <c r="L18" s="94">
        <f>'Emissions summary'!AJ17</f>
        <v>18.579106452969594</v>
      </c>
      <c r="M18" s="94">
        <f>'Emissions summary'!AK17</f>
        <v>18.623340081190353</v>
      </c>
      <c r="N18" s="94">
        <f>'Emissions summary'!AL17</f>
        <v>18.640736768255486</v>
      </c>
      <c r="O18" s="94">
        <f>'Emissions summary'!AM17</f>
        <v>18.659045694468858</v>
      </c>
      <c r="P18" s="94">
        <f>'Emissions summary'!AN17</f>
        <v>18.65511333333183</v>
      </c>
      <c r="Q18" s="94">
        <f>'Emissions summary'!AO17</f>
        <v>18.668397265523311</v>
      </c>
      <c r="R18" s="94">
        <f>'Emissions summary'!AP17</f>
        <v>18.783149085877501</v>
      </c>
      <c r="S18" s="94">
        <f>'Emissions summary'!AQ17</f>
        <v>18.883727704237057</v>
      </c>
      <c r="T18" s="94">
        <f>'Emissions summary'!AR17</f>
        <v>19.003092761274122</v>
      </c>
      <c r="U18" s="94">
        <f>'Emissions summary'!AS17</f>
        <v>19.13230838830712</v>
      </c>
      <c r="V18" s="94">
        <f>'Emissions summary'!AT17</f>
        <v>19.272305203413627</v>
      </c>
      <c r="W18" s="94">
        <f>'Emissions summary'!AU17</f>
        <v>19.529825179604025</v>
      </c>
      <c r="X18" s="94">
        <f>'Emissions summary'!AV17</f>
        <v>19.74035675677823</v>
      </c>
      <c r="Y18" s="94">
        <f>'Emissions summary'!AW17</f>
        <v>20.009475747561901</v>
      </c>
      <c r="Z18" s="94">
        <f>'Emissions summary'!AX17</f>
        <v>20.31191946524979</v>
      </c>
      <c r="AA18" s="94">
        <f>'Emissions summary'!AY17</f>
        <v>20.648555394711096</v>
      </c>
      <c r="AB18" s="94">
        <f>'Emissions summary'!AZ17</f>
        <v>20.998639506958042</v>
      </c>
      <c r="AC18" s="94">
        <f>'Emissions summary'!BA17</f>
        <v>21.363500433916993</v>
      </c>
      <c r="AD18" s="94">
        <f>'Emissions summary'!BB17</f>
        <v>21.721231797721824</v>
      </c>
      <c r="AE18" s="94">
        <f>'Emissions summary'!BC17</f>
        <v>22.092674548954506</v>
      </c>
      <c r="AF18" s="94">
        <f>'Emissions summary'!BD17</f>
        <v>22.494222018165075</v>
      </c>
      <c r="AG18" s="94">
        <f>'Emissions summary'!BE17</f>
        <v>22.91697534306978</v>
      </c>
      <c r="AH18" s="94">
        <f>'Emissions summary'!BF17</f>
        <v>23.35487324263023</v>
      </c>
      <c r="AI18" s="94">
        <f>'Emissions summary'!BG17</f>
        <v>23.804191921955638</v>
      </c>
      <c r="AJ18" s="94">
        <f>'Emissions summary'!BH17</f>
        <v>24.268634875108901</v>
      </c>
      <c r="AK18" s="94">
        <f>'Emissions summary'!BI17</f>
        <v>24.766349775959505</v>
      </c>
      <c r="AL18" s="94">
        <f>'Emissions summary'!BJ17</f>
        <v>25.293441511309151</v>
      </c>
      <c r="AM18" s="94">
        <f>'Emissions summary'!BK17</f>
        <v>25.841204792744559</v>
      </c>
      <c r="AN18" s="94">
        <f>'Emissions summary'!BL17</f>
        <v>26.37309433262876</v>
      </c>
      <c r="AO18" s="94">
        <f>'Emissions summary'!BM17</f>
        <v>26.927726113311088</v>
      </c>
      <c r="AP18" s="94">
        <f>'Emissions summary'!BN17</f>
        <v>27.506822300968061</v>
      </c>
    </row>
    <row r="19" spans="1:42" x14ac:dyDescent="0.25">
      <c r="A19" t="str">
        <f>'Emissions summary'!C18</f>
        <v>3A2i Poultry</v>
      </c>
      <c r="B19" t="str">
        <f t="shared" si="1"/>
        <v>A3A2i</v>
      </c>
      <c r="C19" t="str">
        <f>'Emissions summary'!D18</f>
        <v>CH4</v>
      </c>
      <c r="D19" s="94">
        <f>'Emissions summary'!AB18</f>
        <v>2.900403525490721</v>
      </c>
      <c r="E19" s="94">
        <f>'Emissions summary'!AC18</f>
        <v>2.9581010349494132</v>
      </c>
      <c r="F19" s="94">
        <f>'Emissions summary'!AD18</f>
        <v>2.9887268058956633</v>
      </c>
      <c r="G19" s="94">
        <f>'Emissions summary'!AE18</f>
        <v>2.9910850651026522</v>
      </c>
      <c r="H19" s="94">
        <f>'Emissions summary'!AF18</f>
        <v>2.970900312843793</v>
      </c>
      <c r="I19" s="94">
        <f>'Emissions summary'!AG18</f>
        <v>2.9699276644488353</v>
      </c>
      <c r="J19" s="94">
        <f>'Emissions summary'!AH18</f>
        <v>2.9616922707202025</v>
      </c>
      <c r="K19" s="94">
        <f>'Emissions summary'!AI18</f>
        <v>2.9466191625838141</v>
      </c>
      <c r="L19" s="94">
        <f>'Emissions summary'!AJ18</f>
        <v>2.5367708651368561</v>
      </c>
      <c r="M19" s="94">
        <f>'Emissions summary'!AK18</f>
        <v>2.5943162969180227</v>
      </c>
      <c r="N19" s="94">
        <f>'Emissions summary'!AL18</f>
        <v>2.6472444823696399</v>
      </c>
      <c r="O19" s="94">
        <f>'Emissions summary'!AM18</f>
        <v>2.7004319175462643</v>
      </c>
      <c r="P19" s="94">
        <f>'Emissions summary'!AN18</f>
        <v>2.7496782747292365</v>
      </c>
      <c r="Q19" s="94">
        <f>'Emissions summary'!AO18</f>
        <v>2.802255004973238</v>
      </c>
      <c r="R19" s="94">
        <f>'Emissions summary'!AP18</f>
        <v>2.8755827619024981</v>
      </c>
      <c r="S19" s="94">
        <f>'Emissions summary'!AQ18</f>
        <v>2.9470145728668564</v>
      </c>
      <c r="T19" s="94">
        <f>'Emissions summary'!AR18</f>
        <v>3.0229606830922577</v>
      </c>
      <c r="U19" s="94">
        <f>'Emissions summary'!AS18</f>
        <v>3.1018337745645108</v>
      </c>
      <c r="V19" s="94">
        <f>'Emissions summary'!AT18</f>
        <v>3.1839682246725509</v>
      </c>
      <c r="W19" s="94">
        <f>'Emissions summary'!AU18</f>
        <v>3.2922430996923562</v>
      </c>
      <c r="X19" s="94">
        <f>'Emissions summary'!AV18</f>
        <v>3.3927143825876662</v>
      </c>
      <c r="Y19" s="94">
        <f>'Emissions summary'!AW18</f>
        <v>3.5072193208769393</v>
      </c>
      <c r="Z19" s="94">
        <f>'Emissions summary'!AX18</f>
        <v>3.6309357176552686</v>
      </c>
      <c r="AA19" s="94">
        <f>'Emissions summary'!AY18</f>
        <v>3.7644385480232132</v>
      </c>
      <c r="AB19" s="94">
        <f>'Emissions summary'!AZ18</f>
        <v>3.9044193718168789</v>
      </c>
      <c r="AC19" s="94">
        <f>'Emissions summary'!BA18</f>
        <v>4.0505194817964769</v>
      </c>
      <c r="AD19" s="94">
        <f>'Emissions summary'!BB18</f>
        <v>4.1980072768321159</v>
      </c>
      <c r="AE19" s="94">
        <f>'Emissions summary'!BC18</f>
        <v>4.3516810133514383</v>
      </c>
      <c r="AF19" s="94">
        <f>'Emissions summary'!BD18</f>
        <v>4.5155551626201529</v>
      </c>
      <c r="AG19" s="94">
        <f>'Emissions summary'!BE18</f>
        <v>4.6886924055934331</v>
      </c>
      <c r="AH19" s="94">
        <f>'Emissions summary'!BF18</f>
        <v>4.8691926194758697</v>
      </c>
      <c r="AI19" s="94">
        <f>'Emissions summary'!BG18</f>
        <v>5.0564073758278738</v>
      </c>
      <c r="AJ19" s="94">
        <f>'Emissions summary'!BH18</f>
        <v>5.2514834617402366</v>
      </c>
      <c r="AK19" s="94">
        <f>'Emissions summary'!BI18</f>
        <v>5.4591806812377914</v>
      </c>
      <c r="AL19" s="94">
        <f>'Emissions summary'!BJ18</f>
        <v>5.6797977184883708</v>
      </c>
      <c r="AM19" s="94">
        <f>'Emissions summary'!BK18</f>
        <v>5.9107610933675634</v>
      </c>
      <c r="AN19" s="94">
        <f>'Emissions summary'!BL18</f>
        <v>6.1429997378590384</v>
      </c>
      <c r="AO19" s="94">
        <f>'Emissions summary'!BM18</f>
        <v>6.3866410666654492</v>
      </c>
      <c r="AP19" s="94">
        <f>'Emissions summary'!BN18</f>
        <v>6.6425433152183917</v>
      </c>
    </row>
    <row r="20" spans="1:42" x14ac:dyDescent="0.25">
      <c r="A20" t="str">
        <f>'Emissions summary'!C20</f>
        <v>3A2a Cattle</v>
      </c>
      <c r="B20" t="str">
        <f t="shared" si="1"/>
        <v>A3A2a</v>
      </c>
      <c r="C20" t="str">
        <f>'Emissions summary'!D20</f>
        <v>N2O</v>
      </c>
      <c r="D20" s="94">
        <f>'Emissions summary'!AB20</f>
        <v>2.5422471495900414</v>
      </c>
      <c r="E20" s="94">
        <f>'Emissions summary'!AC20</f>
        <v>2.5699880930035195</v>
      </c>
      <c r="F20" s="94">
        <f>'Emissions summary'!AD20</f>
        <v>2.5823195278085191</v>
      </c>
      <c r="G20" s="94">
        <f>'Emissions summary'!AE20</f>
        <v>2.5787224580987025</v>
      </c>
      <c r="H20" s="94">
        <f>'Emissions summary'!AF20</f>
        <v>2.5628320359452053</v>
      </c>
      <c r="I20" s="94">
        <f>'Emissions summary'!AG20</f>
        <v>2.5595173441514527</v>
      </c>
      <c r="J20" s="94">
        <f>'Emissions summary'!AH20</f>
        <v>2.5525065941084062</v>
      </c>
      <c r="K20" s="94">
        <f>'Emissions summary'!AI20</f>
        <v>2.5421216707253564</v>
      </c>
      <c r="L20" s="94">
        <f>'Emissions summary'!AJ20</f>
        <v>2.3018932677642279</v>
      </c>
      <c r="M20" s="94">
        <f>'Emissions summary'!AK20</f>
        <v>2.314840586169749</v>
      </c>
      <c r="N20" s="94">
        <f>'Emissions summary'!AL20</f>
        <v>2.325174996436306</v>
      </c>
      <c r="O20" s="94">
        <f>'Emissions summary'!AM20</f>
        <v>2.3357558746527927</v>
      </c>
      <c r="P20" s="94">
        <f>'Emissions summary'!AN20</f>
        <v>2.3442059065715637</v>
      </c>
      <c r="Q20" s="94">
        <f>'Emissions summary'!AO20</f>
        <v>2.354586635671478</v>
      </c>
      <c r="R20" s="94">
        <f>'Emissions summary'!AP20</f>
        <v>2.3744686696899477</v>
      </c>
      <c r="S20" s="94">
        <f>'Emissions summary'!AQ20</f>
        <v>2.3931638612513071</v>
      </c>
      <c r="T20" s="94">
        <f>'Emissions summary'!AR20</f>
        <v>2.414081535286936</v>
      </c>
      <c r="U20" s="94">
        <f>'Emissions summary'!AS20</f>
        <v>2.4363449085930884</v>
      </c>
      <c r="V20" s="94">
        <f>'Emissions summary'!AT20</f>
        <v>2.4600670428748326</v>
      </c>
      <c r="W20" s="94">
        <f>'Emissions summary'!AU20</f>
        <v>2.4956087005903496</v>
      </c>
      <c r="X20" s="94">
        <f>'Emissions summary'!AV20</f>
        <v>2.5266664873864899</v>
      </c>
      <c r="Y20" s="94">
        <f>'Emissions summary'!AW20</f>
        <v>2.564380222510767</v>
      </c>
      <c r="Z20" s="94">
        <f>'Emissions summary'!AX20</f>
        <v>2.6061764396370277</v>
      </c>
      <c r="AA20" s="94">
        <f>'Emissions summary'!AY20</f>
        <v>2.6521941436254699</v>
      </c>
      <c r="AB20" s="94">
        <f>'Emissions summary'!AZ20</f>
        <v>2.6994854701104209</v>
      </c>
      <c r="AC20" s="94">
        <f>'Emissions summary'!BA20</f>
        <v>2.7490479309944691</v>
      </c>
      <c r="AD20" s="94">
        <f>'Emissions summary'!BB20</f>
        <v>2.798583896110201</v>
      </c>
      <c r="AE20" s="94">
        <f>'Emissions summary'!BC20</f>
        <v>2.8503603184203312</v>
      </c>
      <c r="AF20" s="94">
        <f>'Emissions summary'!BD20</f>
        <v>2.9062210902354506</v>
      </c>
      <c r="AG20" s="94">
        <f>'Emissions summary'!BE20</f>
        <v>2.9645705854580138</v>
      </c>
      <c r="AH20" s="94">
        <f>'Emissions summary'!BF20</f>
        <v>3.0255262067987658</v>
      </c>
      <c r="AI20" s="94">
        <f>'Emissions summary'!BG20</f>
        <v>3.0887525877852147</v>
      </c>
      <c r="AJ20" s="94">
        <f>'Emissions summary'!BH20</f>
        <v>3.1547182727516132</v>
      </c>
      <c r="AK20" s="94">
        <f>'Emissions summary'!BI20</f>
        <v>3.2255478727064801</v>
      </c>
      <c r="AL20" s="94">
        <f>'Emissions summary'!BJ20</f>
        <v>3.3001896337937442</v>
      </c>
      <c r="AM20" s="94">
        <f>'Emissions summary'!BK20</f>
        <v>3.3785040567142932</v>
      </c>
      <c r="AN20" s="94">
        <f>'Emissions summary'!BL20</f>
        <v>3.4564214862255875</v>
      </c>
      <c r="AO20" s="94">
        <f>'Emissions summary'!BM20</f>
        <v>3.538389949890131</v>
      </c>
      <c r="AP20" s="94">
        <f>'Emissions summary'!BN20</f>
        <v>3.6247405598069489</v>
      </c>
    </row>
    <row r="21" spans="1:42" x14ac:dyDescent="0.25">
      <c r="A21" t="str">
        <f>'Emissions summary'!C21</f>
        <v>3A2c Sheep</v>
      </c>
      <c r="B21" t="str">
        <f t="shared" si="1"/>
        <v>A3A2c</v>
      </c>
      <c r="C21" t="str">
        <f>'Emissions summary'!D21</f>
        <v>N2O</v>
      </c>
      <c r="D21" s="94">
        <f>'Emissions summary'!AB21</f>
        <v>0.18317403069779786</v>
      </c>
      <c r="E21" s="94">
        <f>'Emissions summary'!AC21</f>
        <v>0.18099826133769309</v>
      </c>
      <c r="F21" s="94">
        <f>'Emissions summary'!AD21</f>
        <v>0.17975241795363378</v>
      </c>
      <c r="G21" s="94">
        <f>'Emissions summary'!AE21</f>
        <v>0.1794024502871211</v>
      </c>
      <c r="H21" s="94">
        <f>'Emissions summary'!AF21</f>
        <v>0.17977674927251325</v>
      </c>
      <c r="I21" s="94">
        <f>'Emissions summary'!AG21</f>
        <v>0.17994311874804333</v>
      </c>
      <c r="J21" s="94">
        <f>'Emissions summary'!AH21</f>
        <v>0.18033975770511701</v>
      </c>
      <c r="K21" s="94">
        <f>'Emissions summary'!AI21</f>
        <v>0.18095524889362821</v>
      </c>
      <c r="L21" s="94">
        <f>'Emissions summary'!AJ21</f>
        <v>0.18960978791815175</v>
      </c>
      <c r="M21" s="94">
        <f>'Emissions summary'!AK21</f>
        <v>0.18735957213302551</v>
      </c>
      <c r="N21" s="94">
        <f>'Emissions summary'!AL21</f>
        <v>0.18531263220824684</v>
      </c>
      <c r="O21" s="94">
        <f>'Emissions summary'!AM21</f>
        <v>0.18337039425232032</v>
      </c>
      <c r="P21" s="94">
        <f>'Emissions summary'!AN21</f>
        <v>0.18159868436087717</v>
      </c>
      <c r="Q21" s="94">
        <f>'Emissions summary'!AO21</f>
        <v>0.17984948431772418</v>
      </c>
      <c r="R21" s="94">
        <f>'Emissions summary'!AP21</f>
        <v>0.17731077412061674</v>
      </c>
      <c r="S21" s="94">
        <f>'Emissions summary'!AQ21</f>
        <v>0.17490548196182784</v>
      </c>
      <c r="T21" s="94">
        <f>'Emissions summary'!AR21</f>
        <v>0.17250090414536917</v>
      </c>
      <c r="U21" s="94">
        <f>'Emissions summary'!AS21</f>
        <v>0.17013147026095049</v>
      </c>
      <c r="V21" s="94">
        <f>'Emissions summary'!AT21</f>
        <v>0.16778336544509573</v>
      </c>
      <c r="W21" s="94">
        <f>'Emissions summary'!AU21</f>
        <v>0.16469964821893951</v>
      </c>
      <c r="X21" s="94">
        <f>'Emissions summary'!AV21</f>
        <v>0.16184096317854008</v>
      </c>
      <c r="Y21" s="94">
        <f>'Emissions summary'!AW21</f>
        <v>0.15882613122467912</v>
      </c>
      <c r="Z21" s="94">
        <f>'Emissions summary'!AX21</f>
        <v>0.15574823175466634</v>
      </c>
      <c r="AA21" s="94">
        <f>'Emissions summary'!AY21</f>
        <v>0.15259178305581089</v>
      </c>
      <c r="AB21" s="94">
        <f>'Emissions summary'!AZ21</f>
        <v>0.14910138175427343</v>
      </c>
      <c r="AC21" s="94">
        <f>'Emissions summary'!BA21</f>
        <v>0.14560238087386515</v>
      </c>
      <c r="AD21" s="94">
        <f>'Emissions summary'!BB21</f>
        <v>0.14217651842648402</v>
      </c>
      <c r="AE21" s="94">
        <f>'Emissions summary'!BC21</f>
        <v>0.13873932524262392</v>
      </c>
      <c r="AF21" s="94">
        <f>'Emissions summary'!BD21</f>
        <v>0.13523011261140205</v>
      </c>
      <c r="AG21" s="94">
        <f>'Emissions summary'!BE21</f>
        <v>0.13139960783684426</v>
      </c>
      <c r="AH21" s="94">
        <f>'Emissions summary'!BF21</f>
        <v>0.12755144468805685</v>
      </c>
      <c r="AI21" s="94">
        <f>'Emissions summary'!BG21</f>
        <v>0.12369986338442998</v>
      </c>
      <c r="AJ21" s="94">
        <f>'Emissions summary'!BH21</f>
        <v>0.11982592050840335</v>
      </c>
      <c r="AK21" s="94">
        <f>'Emissions summary'!BI21</f>
        <v>0.11587003867643191</v>
      </c>
      <c r="AL21" s="94">
        <f>'Emissions summary'!BJ21</f>
        <v>0.11156666550420873</v>
      </c>
      <c r="AM21" s="94">
        <f>'Emissions summary'!BK21</f>
        <v>0.10722797783790243</v>
      </c>
      <c r="AN21" s="94">
        <f>'Emissions summary'!BL21</f>
        <v>0.10297792664390626</v>
      </c>
      <c r="AO21" s="94">
        <f>'Emissions summary'!BM21</f>
        <v>9.8674832385893654E-2</v>
      </c>
      <c r="AP21" s="94">
        <f>'Emissions summary'!BN21</f>
        <v>9.431705789297537E-2</v>
      </c>
    </row>
    <row r="22" spans="1:42" x14ac:dyDescent="0.25">
      <c r="A22" t="str">
        <f>'Emissions summary'!C22</f>
        <v>3A2d Goats</v>
      </c>
      <c r="B22" t="str">
        <f t="shared" si="1"/>
        <v>A3A2d</v>
      </c>
      <c r="C22" t="str">
        <f>'Emissions summary'!D22</f>
        <v>N2O</v>
      </c>
      <c r="D22" s="94">
        <f>'Emissions summary'!AB22</f>
        <v>0.12932296329049209</v>
      </c>
      <c r="E22" s="94">
        <f>'Emissions summary'!AC22</f>
        <v>0.12966211868408303</v>
      </c>
      <c r="F22" s="94">
        <f>'Emissions summary'!AD22</f>
        <v>0.1301137848437614</v>
      </c>
      <c r="G22" s="94">
        <f>'Emissions summary'!AE22</f>
        <v>0.13067057463510051</v>
      </c>
      <c r="H22" s="94">
        <f>'Emissions summary'!AF22</f>
        <v>0.13133091574763797</v>
      </c>
      <c r="I22" s="94">
        <f>'Emissions summary'!AG22</f>
        <v>0.13210047737938888</v>
      </c>
      <c r="J22" s="94">
        <f>'Emissions summary'!AH22</f>
        <v>0.13291921318623867</v>
      </c>
      <c r="K22" s="94">
        <f>'Emissions summary'!AI22</f>
        <v>0.13379015073022901</v>
      </c>
      <c r="L22" s="94">
        <f>'Emissions summary'!AJ22</f>
        <v>0.13459260200218401</v>
      </c>
      <c r="M22" s="94">
        <f>'Emissions summary'!AK22</f>
        <v>0.13496611255432192</v>
      </c>
      <c r="N22" s="94">
        <f>'Emissions summary'!AL22</f>
        <v>0.1353756898831999</v>
      </c>
      <c r="O22" s="94">
        <f>'Emissions summary'!AM22</f>
        <v>0.13582459489462456</v>
      </c>
      <c r="P22" s="94">
        <f>'Emissions summary'!AN22</f>
        <v>0.13630696389267294</v>
      </c>
      <c r="Q22" s="94">
        <f>'Emissions summary'!AO22</f>
        <v>0.13682288317032656</v>
      </c>
      <c r="R22" s="94">
        <f>'Emissions summary'!AP22</f>
        <v>0.13714995637885005</v>
      </c>
      <c r="S22" s="94">
        <f>'Emissions summary'!AQ22</f>
        <v>0.13750660414122876</v>
      </c>
      <c r="T22" s="94">
        <f>'Emissions summary'!AR22</f>
        <v>0.13788887480844134</v>
      </c>
      <c r="U22" s="94">
        <f>'Emissions summary'!AS22</f>
        <v>0.13829910530162656</v>
      </c>
      <c r="V22" s="94">
        <f>'Emissions summary'!AT22</f>
        <v>0.13873395642015243</v>
      </c>
      <c r="W22" s="94">
        <f>'Emissions summary'!AU22</f>
        <v>0.13902054281433124</v>
      </c>
      <c r="X22" s="94">
        <f>'Emissions summary'!AV22</f>
        <v>0.13932641304871607</v>
      </c>
      <c r="Y22" s="94">
        <f>'Emissions summary'!AW22</f>
        <v>0.13965499977909571</v>
      </c>
      <c r="Z22" s="94">
        <f>'Emissions summary'!AX22</f>
        <v>0.14000800471573202</v>
      </c>
      <c r="AA22" s="94">
        <f>'Emissions summary'!AY22</f>
        <v>0.14038062276037699</v>
      </c>
      <c r="AB22" s="94">
        <f>'Emissions summary'!AZ22</f>
        <v>0.1406060682223709</v>
      </c>
      <c r="AC22" s="94">
        <f>'Emissions summary'!BA22</f>
        <v>0.1408484544169665</v>
      </c>
      <c r="AD22" s="94">
        <f>'Emissions summary'!BB22</f>
        <v>0.14110964567570655</v>
      </c>
      <c r="AE22" s="94">
        <f>'Emissions summary'!BC22</f>
        <v>0.14138639698270505</v>
      </c>
      <c r="AF22" s="94">
        <f>'Emissions summary'!BD22</f>
        <v>0.14167929806464719</v>
      </c>
      <c r="AG22" s="94">
        <f>'Emissions summary'!BE22</f>
        <v>0.14183686710583368</v>
      </c>
      <c r="AH22" s="94">
        <f>'Emissions summary'!BF22</f>
        <v>0.14200831472601594</v>
      </c>
      <c r="AI22" s="94">
        <f>'Emissions summary'!BG22</f>
        <v>0.14219487269188191</v>
      </c>
      <c r="AJ22" s="94">
        <f>'Emissions summary'!BH22</f>
        <v>0.14239444830193942</v>
      </c>
      <c r="AK22" s="94">
        <f>'Emissions summary'!BI22</f>
        <v>0.14261183860645371</v>
      </c>
      <c r="AL22" s="94">
        <f>'Emissions summary'!BJ22</f>
        <v>0.1426865194969088</v>
      </c>
      <c r="AM22" s="94">
        <f>'Emissions summary'!BK22</f>
        <v>0.14277709236623498</v>
      </c>
      <c r="AN22" s="94">
        <f>'Emissions summary'!BL22</f>
        <v>0.14287854184666271</v>
      </c>
      <c r="AO22" s="94">
        <f>'Emissions summary'!BM22</f>
        <v>0.14299160080487192</v>
      </c>
      <c r="AP22" s="94">
        <f>'Emissions summary'!BN22</f>
        <v>0.14311992162735057</v>
      </c>
    </row>
    <row r="23" spans="1:42" x14ac:dyDescent="0.25">
      <c r="A23" t="str">
        <f>'Emissions summary'!C25</f>
        <v>3A2h Swine</v>
      </c>
      <c r="B23" t="str">
        <f t="shared" si="1"/>
        <v>A3A2h</v>
      </c>
      <c r="C23" t="str">
        <f>'Emissions summary'!D25</f>
        <v>N2O</v>
      </c>
      <c r="D23" s="94">
        <f>'Emissions summary'!AB25</f>
        <v>0.13627089599311643</v>
      </c>
      <c r="E23" s="94">
        <f>'Emissions summary'!AC25</f>
        <v>0.1360411353119457</v>
      </c>
      <c r="F23" s="94">
        <f>'Emissions summary'!AD25</f>
        <v>0.13486797496497455</v>
      </c>
      <c r="G23" s="94">
        <f>'Emissions summary'!AE25</f>
        <v>0.13274860189240589</v>
      </c>
      <c r="H23" s="94">
        <f>'Emissions summary'!AF25</f>
        <v>0.12992718069874098</v>
      </c>
      <c r="I23" s="94">
        <f>'Emissions summary'!AG25</f>
        <v>0.12789104006830787</v>
      </c>
      <c r="J23" s="94">
        <f>'Emissions summary'!AH25</f>
        <v>0.12567977406750622</v>
      </c>
      <c r="K23" s="94">
        <f>'Emissions summary'!AI25</f>
        <v>0.12331389482061295</v>
      </c>
      <c r="L23" s="94">
        <f>'Emissions summary'!AJ25</f>
        <v>0.10786018463729113</v>
      </c>
      <c r="M23" s="94">
        <f>'Emissions summary'!AK25</f>
        <v>0.10811698101870729</v>
      </c>
      <c r="N23" s="94">
        <f>'Emissions summary'!AL25</f>
        <v>0.10821797671964009</v>
      </c>
      <c r="O23" s="94">
        <f>'Emissions summary'!AM25</f>
        <v>0.10832426838479006</v>
      </c>
      <c r="P23" s="94">
        <f>'Emissions summary'!AN25</f>
        <v>0.10830143923531649</v>
      </c>
      <c r="Q23" s="94">
        <f>'Emissions summary'!AO25</f>
        <v>0.10837855851887886</v>
      </c>
      <c r="R23" s="94">
        <f>'Emissions summary'!AP25</f>
        <v>0.10904474516042695</v>
      </c>
      <c r="S23" s="94">
        <f>'Emissions summary'!AQ25</f>
        <v>0.10962864990171725</v>
      </c>
      <c r="T23" s="94">
        <f>'Emissions summary'!AR25</f>
        <v>0.11032161848574731</v>
      </c>
      <c r="U23" s="94">
        <f>'Emissions summary'!AS25</f>
        <v>0.11107177412025443</v>
      </c>
      <c r="V23" s="94">
        <f>'Emissions summary'!AT25</f>
        <v>0.11188451946752095</v>
      </c>
      <c r="W23" s="94">
        <f>'Emissions summary'!AU25</f>
        <v>0.11337954035294397</v>
      </c>
      <c r="X23" s="94">
        <f>'Emissions summary'!AV25</f>
        <v>0.11460177215636638</v>
      </c>
      <c r="Y23" s="94">
        <f>'Emissions summary'!AW25</f>
        <v>0.11616413061040756</v>
      </c>
      <c r="Z23" s="94">
        <f>'Emissions summary'!AX25</f>
        <v>0.1179199542994952</v>
      </c>
      <c r="AA23" s="94">
        <f>'Emissions summary'!AY25</f>
        <v>0.11987427936884959</v>
      </c>
      <c r="AB23" s="94">
        <f>'Emissions summary'!AZ25</f>
        <v>0.12190667727136023</v>
      </c>
      <c r="AC23" s="94">
        <f>'Emissions summary'!BA25</f>
        <v>0.12402486132118763</v>
      </c>
      <c r="AD23" s="94">
        <f>'Emissions summary'!BB25</f>
        <v>0.12610165500597612</v>
      </c>
      <c r="AE23" s="94">
        <f>'Emissions summary'!BC25</f>
        <v>0.12825804954688452</v>
      </c>
      <c r="AF23" s="94">
        <f>'Emissions summary'!BD25</f>
        <v>0.13058921570276638</v>
      </c>
      <c r="AG23" s="94">
        <f>'Emissions summary'!BE25</f>
        <v>0.13304349152037234</v>
      </c>
      <c r="AH23" s="94">
        <f>'Emissions summary'!BF25</f>
        <v>0.13558568849945921</v>
      </c>
      <c r="AI23" s="94">
        <f>'Emissions summary'!BG25</f>
        <v>0.13819418831271452</v>
      </c>
      <c r="AJ23" s="94">
        <f>'Emissions summary'!BH25</f>
        <v>0.14089049143188809</v>
      </c>
      <c r="AK23" s="94">
        <f>'Emissions summary'!BI25</f>
        <v>0.14377995337874594</v>
      </c>
      <c r="AL23" s="94">
        <f>'Emissions summary'!BJ25</f>
        <v>0.14683996124508317</v>
      </c>
      <c r="AM23" s="94">
        <f>'Emissions summary'!BK25</f>
        <v>0.15001997686223403</v>
      </c>
      <c r="AN23" s="94">
        <f>'Emissions summary'!BL25</f>
        <v>0.15310783817159124</v>
      </c>
      <c r="AO23" s="94">
        <f>'Emissions summary'!BM25</f>
        <v>0.1563277285587602</v>
      </c>
      <c r="AP23" s="94">
        <f>'Emissions summary'!BN25</f>
        <v>0.15968964598366672</v>
      </c>
    </row>
    <row r="24" spans="1:42" x14ac:dyDescent="0.25">
      <c r="A24" t="str">
        <f>'Emissions summary'!C26</f>
        <v>3A2i Poultry</v>
      </c>
      <c r="B24" t="str">
        <f t="shared" si="1"/>
        <v>A3A2i</v>
      </c>
      <c r="C24" t="str">
        <f>'Emissions summary'!D26</f>
        <v>N2O</v>
      </c>
      <c r="D24" s="94">
        <f>'Emissions summary'!AB26</f>
        <v>2.1285895629046805</v>
      </c>
      <c r="E24" s="94">
        <f>'Emissions summary'!AC26</f>
        <v>2.1706628741555449</v>
      </c>
      <c r="F24" s="94">
        <f>'Emissions summary'!AD26</f>
        <v>2.1923031322940734</v>
      </c>
      <c r="G24" s="94">
        <f>'Emissions summary'!AE26</f>
        <v>2.1926211833997562</v>
      </c>
      <c r="H24" s="94">
        <f>'Emissions summary'!AF26</f>
        <v>2.1759387200717399</v>
      </c>
      <c r="I24" s="94">
        <f>'Emissions summary'!AG26</f>
        <v>2.1737068443786733</v>
      </c>
      <c r="J24" s="94">
        <f>'Emissions summary'!AH26</f>
        <v>2.1660077801000397</v>
      </c>
      <c r="K24" s="94">
        <f>'Emissions summary'!AI26</f>
        <v>2.1531599160290344</v>
      </c>
      <c r="L24" s="94">
        <f>'Emissions summary'!AJ26</f>
        <v>1.8432166444282605</v>
      </c>
      <c r="M24" s="94">
        <f>'Emissions summary'!AK26</f>
        <v>1.8853934824641883</v>
      </c>
      <c r="N24" s="94">
        <f>'Emissions summary'!AL26</f>
        <v>1.9240818413975531</v>
      </c>
      <c r="O24" s="94">
        <f>'Emissions summary'!AM26</f>
        <v>1.9629490622558023</v>
      </c>
      <c r="P24" s="94">
        <f>'Emissions summary'!AN26</f>
        <v>1.9988374607475812</v>
      </c>
      <c r="Q24" s="94">
        <f>'Emissions summary'!AO26</f>
        <v>2.0372159632662181</v>
      </c>
      <c r="R24" s="94">
        <f>'Emissions summary'!AP26</f>
        <v>2.0913060169727329</v>
      </c>
      <c r="S24" s="94">
        <f>'Emissions summary'!AQ26</f>
        <v>2.1439521160151069</v>
      </c>
      <c r="T24" s="94">
        <f>'Emissions summary'!AR26</f>
        <v>2.1999750749236879</v>
      </c>
      <c r="U24" s="94">
        <f>'Emissions summary'!AS26</f>
        <v>2.2581783151045962</v>
      </c>
      <c r="V24" s="94">
        <f>'Emissions summary'!AT26</f>
        <v>2.3188134303844814</v>
      </c>
      <c r="W24" s="94">
        <f>'Emissions summary'!AU26</f>
        <v>2.3991692888054472</v>
      </c>
      <c r="X24" s="94">
        <f>'Emissions summary'!AV26</f>
        <v>2.4736404730608417</v>
      </c>
      <c r="Y24" s="94">
        <f>'Emissions summary'!AW26</f>
        <v>2.5586304628447403</v>
      </c>
      <c r="Z24" s="94">
        <f>'Emissions summary'!AX26</f>
        <v>2.6505117887277749</v>
      </c>
      <c r="AA24" s="94">
        <f>'Emissions summary'!AY26</f>
        <v>2.7497159626144798</v>
      </c>
      <c r="AB24" s="94">
        <f>'Emissions summary'!AZ26</f>
        <v>2.8538546521866066</v>
      </c>
      <c r="AC24" s="94">
        <f>'Emissions summary'!BA26</f>
        <v>2.9625602294535054</v>
      </c>
      <c r="AD24" s="94">
        <f>'Emissions summary'!BB26</f>
        <v>3.0722779445897785</v>
      </c>
      <c r="AE24" s="94">
        <f>'Emissions summary'!BC26</f>
        <v>3.1866106502991562</v>
      </c>
      <c r="AF24" s="94">
        <f>'Emissions summary'!BD26</f>
        <v>3.3085688887049054</v>
      </c>
      <c r="AG24" s="94">
        <f>'Emissions summary'!BE26</f>
        <v>3.4375386043244371</v>
      </c>
      <c r="AH24" s="94">
        <f>'Emissions summary'!BF26</f>
        <v>3.5720017758131117</v>
      </c>
      <c r="AI24" s="94">
        <f>'Emissions summary'!BG26</f>
        <v>3.7114692644225094</v>
      </c>
      <c r="AJ24" s="94">
        <f>'Emissions summary'!BH26</f>
        <v>3.8568008125009712</v>
      </c>
      <c r="AK24" s="94">
        <f>'Emissions summary'!BI26</f>
        <v>4.0115612780056802</v>
      </c>
      <c r="AL24" s="94">
        <f>'Emissions summary'!BJ26</f>
        <v>4.1760713229302144</v>
      </c>
      <c r="AM24" s="94">
        <f>'Emissions summary'!BK26</f>
        <v>4.3483001997671584</v>
      </c>
      <c r="AN24" s="94">
        <f>'Emissions summary'!BL26</f>
        <v>4.5214477029416713</v>
      </c>
      <c r="AO24" s="94">
        <f>'Emissions summary'!BM26</f>
        <v>4.7031052238839237</v>
      </c>
      <c r="AP24" s="94">
        <f>'Emissions summary'!BN26</f>
        <v>4.8939110647737554</v>
      </c>
    </row>
    <row r="25" spans="1:42" x14ac:dyDescent="0.25">
      <c r="A25" t="str">
        <f>'Emissions summary'!C28</f>
        <v>3C1a Biomass burning in forest land</v>
      </c>
      <c r="B25" t="str">
        <f t="shared" si="1"/>
        <v>A3C1a</v>
      </c>
      <c r="C25" t="str">
        <f>'Emissions summary'!D28</f>
        <v>CH4</v>
      </c>
      <c r="D25" s="94">
        <f>'Emissions summary'!AB28</f>
        <v>11.126647376908661</v>
      </c>
      <c r="E25" s="94">
        <f>'Emissions summary'!AC28</f>
        <v>13.017941288626186</v>
      </c>
      <c r="F25" s="94">
        <f>'Emissions summary'!AD28</f>
        <v>12.302133920343714</v>
      </c>
      <c r="G25" s="94">
        <f>'Emissions summary'!AE28</f>
        <v>11.59245893815546</v>
      </c>
      <c r="H25" s="94">
        <f>'Emissions summary'!AF28</f>
        <v>11.954113235967204</v>
      </c>
      <c r="I25" s="94">
        <f>'Emissions summary'!AG28</f>
        <v>12.262548493778951</v>
      </c>
      <c r="J25" s="94">
        <f>'Emissions summary'!AH28</f>
        <v>12.267303591590695</v>
      </c>
      <c r="K25" s="94">
        <f>'Emissions summary'!AI28</f>
        <v>12.27513942067969</v>
      </c>
      <c r="L25" s="94">
        <f>'Emissions summary'!AJ28</f>
        <v>12.282975249768684</v>
      </c>
      <c r="M25" s="94">
        <f>'Emissions summary'!AK28</f>
        <v>12.290811078857676</v>
      </c>
      <c r="N25" s="94">
        <f>'Emissions summary'!AL28</f>
        <v>12.298646907946672</v>
      </c>
      <c r="O25" s="94">
        <f>'Emissions summary'!AM28</f>
        <v>12.306482737035664</v>
      </c>
      <c r="P25" s="94">
        <f>'Emissions summary'!AN28</f>
        <v>12.314318566124658</v>
      </c>
      <c r="Q25" s="94">
        <f>'Emissions summary'!AO28</f>
        <v>12.322154395213651</v>
      </c>
      <c r="R25" s="94">
        <f>'Emissions summary'!AP28</f>
        <v>12.329990224302646</v>
      </c>
      <c r="S25" s="94">
        <f>'Emissions summary'!AQ28</f>
        <v>12.337826053391639</v>
      </c>
      <c r="T25" s="94">
        <f>'Emissions summary'!AR28</f>
        <v>12.345661882480634</v>
      </c>
      <c r="U25" s="94">
        <f>'Emissions summary'!AS28</f>
        <v>12.353497711569629</v>
      </c>
      <c r="V25" s="94">
        <f>'Emissions summary'!AT28</f>
        <v>12.36133354065862</v>
      </c>
      <c r="W25" s="94">
        <f>'Emissions summary'!AU28</f>
        <v>12.350992173664068</v>
      </c>
      <c r="X25" s="94">
        <f>'Emissions summary'!AV28</f>
        <v>12.340650806669515</v>
      </c>
      <c r="Y25" s="94">
        <f>'Emissions summary'!AW28</f>
        <v>12.330309439674961</v>
      </c>
      <c r="Z25" s="94">
        <f>'Emissions summary'!AX28</f>
        <v>12.319968072680407</v>
      </c>
      <c r="AA25" s="94">
        <f>'Emissions summary'!AY28</f>
        <v>12.309626705685853</v>
      </c>
      <c r="AB25" s="94">
        <f>'Emissions summary'!AZ28</f>
        <v>12.299285338691298</v>
      </c>
      <c r="AC25" s="94">
        <f>'Emissions summary'!BA28</f>
        <v>12.288943971696746</v>
      </c>
      <c r="AD25" s="94">
        <f>'Emissions summary'!BB28</f>
        <v>12.278602604702193</v>
      </c>
      <c r="AE25" s="94">
        <f>'Emissions summary'!BC28</f>
        <v>12.264137553243179</v>
      </c>
      <c r="AF25" s="94">
        <f>'Emissions summary'!BD28</f>
        <v>12.249672501784165</v>
      </c>
      <c r="AG25" s="94">
        <f>'Emissions summary'!BE28</f>
        <v>12.235207450325152</v>
      </c>
      <c r="AH25" s="94">
        <f>'Emissions summary'!BF28</f>
        <v>12.220742398866138</v>
      </c>
      <c r="AI25" s="94">
        <f>'Emissions summary'!BG28</f>
        <v>12.206277347407124</v>
      </c>
      <c r="AJ25" s="94">
        <f>'Emissions summary'!BH28</f>
        <v>12.191812295948113</v>
      </c>
      <c r="AK25" s="94">
        <f>'Emissions summary'!BI28</f>
        <v>12.177347244489098</v>
      </c>
      <c r="AL25" s="94">
        <f>'Emissions summary'!BJ28</f>
        <v>12.162882193030084</v>
      </c>
      <c r="AM25" s="94">
        <f>'Emissions summary'!BK28</f>
        <v>12.148417141571073</v>
      </c>
      <c r="AN25" s="94">
        <f>'Emissions summary'!BL28</f>
        <v>12.133952090112059</v>
      </c>
      <c r="AO25" s="94">
        <f>'Emissions summary'!BM28</f>
        <v>12.119487038653045</v>
      </c>
      <c r="AP25" s="94">
        <f>'Emissions summary'!BN28</f>
        <v>12.105021987194032</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8.9310178611809654</v>
      </c>
      <c r="L26" s="94">
        <f>'Emissions summary'!AJ29</f>
        <v>8.9353947430823659</v>
      </c>
      <c r="M26" s="94">
        <f>'Emissions summary'!AK29</f>
        <v>8.93977162498377</v>
      </c>
      <c r="N26" s="94">
        <f>'Emissions summary'!AL29</f>
        <v>8.944148506885174</v>
      </c>
      <c r="O26" s="94">
        <f>'Emissions summary'!AM29</f>
        <v>8.9485253887865781</v>
      </c>
      <c r="P26" s="94">
        <f>'Emissions summary'!AN29</f>
        <v>8.9529022706879786</v>
      </c>
      <c r="Q26" s="94">
        <f>'Emissions summary'!AO29</f>
        <v>8.9572791525893827</v>
      </c>
      <c r="R26" s="94">
        <f>'Emissions summary'!AP29</f>
        <v>8.961656034490785</v>
      </c>
      <c r="S26" s="94">
        <f>'Emissions summary'!AQ29</f>
        <v>8.9660329163921872</v>
      </c>
      <c r="T26" s="94">
        <f>'Emissions summary'!AR29</f>
        <v>8.9704097982935913</v>
      </c>
      <c r="U26" s="94">
        <f>'Emissions summary'!AS29</f>
        <v>8.9747866801949954</v>
      </c>
      <c r="V26" s="94">
        <f>'Emissions summary'!AT29</f>
        <v>8.9791635620963959</v>
      </c>
      <c r="W26" s="94">
        <f>'Emissions summary'!AU29</f>
        <v>8.9835404439977982</v>
      </c>
      <c r="X26" s="94">
        <f>'Emissions summary'!AV29</f>
        <v>8.9879173258992022</v>
      </c>
      <c r="Y26" s="94">
        <f>'Emissions summary'!AW29</f>
        <v>8.9922942078006045</v>
      </c>
      <c r="Z26" s="94">
        <f>'Emissions summary'!AX29</f>
        <v>8.9966710897020068</v>
      </c>
      <c r="AA26" s="94">
        <f>'Emissions summary'!AY29</f>
        <v>9.0010479716034109</v>
      </c>
      <c r="AB26" s="94">
        <f>'Emissions summary'!AZ29</f>
        <v>9.0054248535048131</v>
      </c>
      <c r="AC26" s="94">
        <f>'Emissions summary'!BA29</f>
        <v>9.0098017354062154</v>
      </c>
      <c r="AD26" s="94">
        <f>'Emissions summary'!BB29</f>
        <v>9.0141786173076195</v>
      </c>
      <c r="AE26" s="94">
        <f>'Emissions summary'!BC29</f>
        <v>9.0185554992090218</v>
      </c>
      <c r="AF26" s="94">
        <f>'Emissions summary'!BD29</f>
        <v>9.0229323811104258</v>
      </c>
      <c r="AG26" s="94">
        <f>'Emissions summary'!BE29</f>
        <v>9.0273092630118299</v>
      </c>
      <c r="AH26" s="94">
        <f>'Emissions summary'!BF29</f>
        <v>9.0316861449132304</v>
      </c>
      <c r="AI26" s="94">
        <f>'Emissions summary'!BG29</f>
        <v>9.0360630268146345</v>
      </c>
      <c r="AJ26" s="94">
        <f>'Emissions summary'!BH29</f>
        <v>9.0404399087160385</v>
      </c>
      <c r="AK26" s="94">
        <f>'Emissions summary'!BI29</f>
        <v>9.0448167906174408</v>
      </c>
      <c r="AL26" s="94">
        <f>'Emissions summary'!BJ29</f>
        <v>9.0491936725188431</v>
      </c>
      <c r="AM26" s="94">
        <f>'Emissions summary'!BK29</f>
        <v>9.0535705544202454</v>
      </c>
      <c r="AN26" s="94">
        <f>'Emissions summary'!BL29</f>
        <v>9.0579474363216477</v>
      </c>
      <c r="AO26" s="94">
        <f>'Emissions summary'!BM29</f>
        <v>9.0623243182230517</v>
      </c>
      <c r="AP26" s="94">
        <f>'Emissions summary'!BN29</f>
        <v>9.066701200124454</v>
      </c>
    </row>
    <row r="27" spans="1:42" x14ac:dyDescent="0.25">
      <c r="A27" t="str">
        <f>'Emissions summary'!C30</f>
        <v>3C1c Biomass burning in Grasslands</v>
      </c>
      <c r="B27" t="str">
        <f t="shared" si="1"/>
        <v>A3C1c</v>
      </c>
      <c r="C27" t="str">
        <f>'Emissions summary'!D30</f>
        <v>CH4</v>
      </c>
      <c r="D27" s="94">
        <f>'Emissions summary'!AB30</f>
        <v>22.490664653119122</v>
      </c>
      <c r="E27" s="94">
        <f>'Emissions summary'!AC30</f>
        <v>22.421024893087871</v>
      </c>
      <c r="F27" s="94">
        <f>'Emissions summary'!AD30</f>
        <v>22.351385133056617</v>
      </c>
      <c r="G27" s="94">
        <f>'Emissions summary'!AE30</f>
        <v>22.342845861300344</v>
      </c>
      <c r="H27" s="94">
        <f>'Emissions summary'!AF30</f>
        <v>22.334306589544067</v>
      </c>
      <c r="I27" s="94">
        <f>'Emissions summary'!AG30</f>
        <v>22.325767317787793</v>
      </c>
      <c r="J27" s="94">
        <f>'Emissions summary'!AH30</f>
        <v>22.31722804603152</v>
      </c>
      <c r="K27" s="94">
        <f>'Emissions summary'!AI30</f>
        <v>22.302120264903881</v>
      </c>
      <c r="L27" s="94">
        <f>'Emissions summary'!AJ30</f>
        <v>22.287012483776234</v>
      </c>
      <c r="M27" s="94">
        <f>'Emissions summary'!AK30</f>
        <v>22.271904702648598</v>
      </c>
      <c r="N27" s="94">
        <f>'Emissions summary'!AL30</f>
        <v>22.256796921520955</v>
      </c>
      <c r="O27" s="94">
        <f>'Emissions summary'!AM30</f>
        <v>22.241689140393312</v>
      </c>
      <c r="P27" s="94">
        <f>'Emissions summary'!AN30</f>
        <v>22.226581359265673</v>
      </c>
      <c r="Q27" s="94">
        <f>'Emissions summary'!AO30</f>
        <v>22.211473578138033</v>
      </c>
      <c r="R27" s="94">
        <f>'Emissions summary'!AP30</f>
        <v>22.196365797010394</v>
      </c>
      <c r="S27" s="94">
        <f>'Emissions summary'!AQ30</f>
        <v>22.181258015882754</v>
      </c>
      <c r="T27" s="94">
        <f>'Emissions summary'!AR30</f>
        <v>22.166150234755115</v>
      </c>
      <c r="U27" s="94">
        <f>'Emissions summary'!AS30</f>
        <v>22.151042453627468</v>
      </c>
      <c r="V27" s="94">
        <f>'Emissions summary'!AT30</f>
        <v>22.135934672499825</v>
      </c>
      <c r="W27" s="94">
        <f>'Emissions summary'!AU30</f>
        <v>22.125529396621786</v>
      </c>
      <c r="X27" s="94">
        <f>'Emissions summary'!AV30</f>
        <v>22.115124120743744</v>
      </c>
      <c r="Y27" s="94">
        <f>'Emissions summary'!AW30</f>
        <v>22.104718844865701</v>
      </c>
      <c r="Z27" s="94">
        <f>'Emissions summary'!AX30</f>
        <v>22.094313568987658</v>
      </c>
      <c r="AA27" s="94">
        <f>'Emissions summary'!AY30</f>
        <v>22.083908293109616</v>
      </c>
      <c r="AB27" s="94">
        <f>'Emissions summary'!AZ30</f>
        <v>22.073503017231573</v>
      </c>
      <c r="AC27" s="94">
        <f>'Emissions summary'!BA30</f>
        <v>22.063097741353531</v>
      </c>
      <c r="AD27" s="94">
        <f>'Emissions summary'!BB30</f>
        <v>22.052692465475495</v>
      </c>
      <c r="AE27" s="94">
        <f>'Emissions summary'!BC30</f>
        <v>22.042287189597449</v>
      </c>
      <c r="AF27" s="94">
        <f>'Emissions summary'!BD30</f>
        <v>22.03188191371941</v>
      </c>
      <c r="AG27" s="94">
        <f>'Emissions summary'!BE30</f>
        <v>22.021476637841367</v>
      </c>
      <c r="AH27" s="94">
        <f>'Emissions summary'!BF30</f>
        <v>22.011071361963328</v>
      </c>
      <c r="AI27" s="94">
        <f>'Emissions summary'!BG30</f>
        <v>22.000666086085282</v>
      </c>
      <c r="AJ27" s="94">
        <f>'Emissions summary'!BH30</f>
        <v>21.990260810207246</v>
      </c>
      <c r="AK27" s="94">
        <f>'Emissions summary'!BI30</f>
        <v>21.979855534329204</v>
      </c>
      <c r="AL27" s="94">
        <f>'Emissions summary'!BJ30</f>
        <v>21.969450258451161</v>
      </c>
      <c r="AM27" s="94">
        <f>'Emissions summary'!BK30</f>
        <v>21.959044982573122</v>
      </c>
      <c r="AN27" s="94">
        <f>'Emissions summary'!BL30</f>
        <v>21.948639706695079</v>
      </c>
      <c r="AO27" s="94">
        <f>'Emissions summary'!BM30</f>
        <v>21.93823443081704</v>
      </c>
      <c r="AP27" s="94">
        <f>'Emissions summary'!BN30</f>
        <v>21.927829154938994</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0.43604518290887651</v>
      </c>
      <c r="L29" s="94">
        <f>'Emissions summary'!AJ32</f>
        <v>0.43691884915458773</v>
      </c>
      <c r="M29" s="94">
        <f>'Emissions summary'!AK32</f>
        <v>0.43779251540029912</v>
      </c>
      <c r="N29" s="94">
        <f>'Emissions summary'!AL32</f>
        <v>0.43866618164601046</v>
      </c>
      <c r="O29" s="94">
        <f>'Emissions summary'!AM32</f>
        <v>0.43953984789172174</v>
      </c>
      <c r="P29" s="94">
        <f>'Emissions summary'!AN32</f>
        <v>0.44041351413743302</v>
      </c>
      <c r="Q29" s="94">
        <f>'Emissions summary'!AO32</f>
        <v>0.44128718038314435</v>
      </c>
      <c r="R29" s="94">
        <f>'Emissions summary'!AP32</f>
        <v>0.44216084662885569</v>
      </c>
      <c r="S29" s="94">
        <f>'Emissions summary'!AQ32</f>
        <v>0.44303451287456691</v>
      </c>
      <c r="T29" s="94">
        <f>'Emissions summary'!AR32</f>
        <v>0.44390817912027825</v>
      </c>
      <c r="U29" s="94">
        <f>'Emissions summary'!AS32</f>
        <v>0.44478184536598953</v>
      </c>
      <c r="V29" s="94">
        <f>'Emissions summary'!AT32</f>
        <v>0.44565551161170081</v>
      </c>
      <c r="W29" s="94">
        <f>'Emissions summary'!AU32</f>
        <v>0.44652917785741214</v>
      </c>
      <c r="X29" s="94">
        <f>'Emissions summary'!AV32</f>
        <v>0.44740284410312353</v>
      </c>
      <c r="Y29" s="94">
        <f>'Emissions summary'!AW32</f>
        <v>0.4482765103488347</v>
      </c>
      <c r="Z29" s="94">
        <f>'Emissions summary'!AX32</f>
        <v>0.44915017659454598</v>
      </c>
      <c r="AA29" s="94">
        <f>'Emissions summary'!AY32</f>
        <v>0.45002384284025743</v>
      </c>
      <c r="AB29" s="94">
        <f>'Emissions summary'!AZ32</f>
        <v>0.45089750908596871</v>
      </c>
      <c r="AC29" s="94">
        <f>'Emissions summary'!BA32</f>
        <v>0.45177117533167999</v>
      </c>
      <c r="AD29" s="94">
        <f>'Emissions summary'!BB32</f>
        <v>0.45264484157739138</v>
      </c>
      <c r="AE29" s="94">
        <f>'Emissions summary'!BC32</f>
        <v>0.4535185078231026</v>
      </c>
      <c r="AF29" s="94">
        <f>'Emissions summary'!BD32</f>
        <v>0.45439217406881388</v>
      </c>
      <c r="AG29" s="94">
        <f>'Emissions summary'!BE32</f>
        <v>0.45526584031452527</v>
      </c>
      <c r="AH29" s="94">
        <f>'Emissions summary'!BF32</f>
        <v>0.45613950656023655</v>
      </c>
      <c r="AI29" s="94">
        <f>'Emissions summary'!BG32</f>
        <v>0.45701317280594789</v>
      </c>
      <c r="AJ29" s="94">
        <f>'Emissions summary'!BH32</f>
        <v>0.45788683905165917</v>
      </c>
      <c r="AK29" s="94">
        <f>'Emissions summary'!BI32</f>
        <v>0.45876050529737045</v>
      </c>
      <c r="AL29" s="94">
        <f>'Emissions summary'!BJ32</f>
        <v>0.45963417154308178</v>
      </c>
      <c r="AM29" s="94">
        <f>'Emissions summary'!BK32</f>
        <v>0.46050783778879306</v>
      </c>
      <c r="AN29" s="94">
        <f>'Emissions summary'!BL32</f>
        <v>0.4613815040345044</v>
      </c>
      <c r="AO29" s="94">
        <f>'Emissions summary'!BM32</f>
        <v>0.46225517028021573</v>
      </c>
      <c r="AP29" s="94">
        <f>'Emissions summary'!BN32</f>
        <v>0.46312883652592701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0.8080748995062762</v>
      </c>
      <c r="E31" s="94">
        <f>'Emissions summary'!AC35</f>
        <v>0.91353494904156263</v>
      </c>
      <c r="F31" s="94">
        <f>'Emissions summary'!AD35</f>
        <v>0.87477237457684942</v>
      </c>
      <c r="G31" s="94">
        <f>'Emissions summary'!AE35</f>
        <v>0.83605660738634535</v>
      </c>
      <c r="H31" s="94">
        <f>'Emissions summary'!AF35</f>
        <v>0.85660586419584139</v>
      </c>
      <c r="I31" s="94">
        <f>'Emissions summary'!AG35</f>
        <v>0.8742110890053375</v>
      </c>
      <c r="J31" s="94">
        <f>'Emissions summary'!AH35</f>
        <v>0.87501698581483356</v>
      </c>
      <c r="K31" s="94">
        <f>'Emissions summary'!AI35</f>
        <v>0.87596495085984005</v>
      </c>
      <c r="L31" s="94">
        <f>'Emissions summary'!AJ35</f>
        <v>0.87691291590484688</v>
      </c>
      <c r="M31" s="94">
        <f>'Emissions summary'!AK35</f>
        <v>0.87786088094985326</v>
      </c>
      <c r="N31" s="94">
        <f>'Emissions summary'!AL35</f>
        <v>0.87880884599485987</v>
      </c>
      <c r="O31" s="94">
        <f>'Emissions summary'!AM35</f>
        <v>0.87975681103986625</v>
      </c>
      <c r="P31" s="94">
        <f>'Emissions summary'!AN35</f>
        <v>0.88070477608487308</v>
      </c>
      <c r="Q31" s="94">
        <f>'Emissions summary'!AO35</f>
        <v>0.88165274112987968</v>
      </c>
      <c r="R31" s="94">
        <f>'Emissions summary'!AP35</f>
        <v>0.88260070617488606</v>
      </c>
      <c r="S31" s="94">
        <f>'Emissions summary'!AQ35</f>
        <v>0.88354867121989267</v>
      </c>
      <c r="T31" s="94">
        <f>'Emissions summary'!AR35</f>
        <v>0.88449663626489916</v>
      </c>
      <c r="U31" s="94">
        <f>'Emissions summary'!AS35</f>
        <v>0.88544460130990599</v>
      </c>
      <c r="V31" s="94">
        <f>'Emissions summary'!AT35</f>
        <v>0.88639256635491248</v>
      </c>
      <c r="W31" s="94">
        <f>'Emissions summary'!AU35</f>
        <v>0.88633498438253133</v>
      </c>
      <c r="X31" s="94">
        <f>'Emissions summary'!AV35</f>
        <v>0.88627740241015029</v>
      </c>
      <c r="Y31" s="94">
        <f>'Emissions summary'!AW35</f>
        <v>0.88621982043776903</v>
      </c>
      <c r="Z31" s="94">
        <f>'Emissions summary'!AX35</f>
        <v>0.886162238465388</v>
      </c>
      <c r="AA31" s="94">
        <f>'Emissions summary'!AY35</f>
        <v>0.88610465649300685</v>
      </c>
      <c r="AB31" s="94">
        <f>'Emissions summary'!AZ35</f>
        <v>0.8860470745206257</v>
      </c>
      <c r="AC31" s="94">
        <f>'Emissions summary'!BA35</f>
        <v>0.88598949254824455</v>
      </c>
      <c r="AD31" s="94">
        <f>'Emissions summary'!BB35</f>
        <v>0.8859319105758634</v>
      </c>
      <c r="AE31" s="94">
        <f>'Emissions summary'!BC35</f>
        <v>0.88564620988842702</v>
      </c>
      <c r="AF31" s="94">
        <f>'Emissions summary'!BD35</f>
        <v>0.88536050920099063</v>
      </c>
      <c r="AG31" s="94">
        <f>'Emissions summary'!BE35</f>
        <v>0.88507480851355425</v>
      </c>
      <c r="AH31" s="94">
        <f>'Emissions summary'!BF35</f>
        <v>0.88478910782611786</v>
      </c>
      <c r="AI31" s="94">
        <f>'Emissions summary'!BG35</f>
        <v>0.88450340713868159</v>
      </c>
      <c r="AJ31" s="94">
        <f>'Emissions summary'!BH35</f>
        <v>0.88421770645124509</v>
      </c>
      <c r="AK31" s="94">
        <f>'Emissions summary'!BI35</f>
        <v>0.88393200576380893</v>
      </c>
      <c r="AL31" s="94">
        <f>'Emissions summary'!BJ35</f>
        <v>0.88364630507637254</v>
      </c>
      <c r="AM31" s="94">
        <f>'Emissions summary'!BK35</f>
        <v>0.88336060438893615</v>
      </c>
      <c r="AN31" s="94">
        <f>'Emissions summary'!BL35</f>
        <v>0.88307490370149955</v>
      </c>
      <c r="AO31" s="94">
        <f>'Emissions summary'!BM35</f>
        <v>0.88278920301406316</v>
      </c>
      <c r="AP31" s="94">
        <f>'Emissions summary'!BN35</f>
        <v>0.882503502326627</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0.23154490751209911</v>
      </c>
      <c r="L32" s="94">
        <f>'Emissions summary'!AJ36</f>
        <v>0.23165838222806134</v>
      </c>
      <c r="M32" s="94">
        <f>'Emissions summary'!AK36</f>
        <v>0.23177185694402369</v>
      </c>
      <c r="N32" s="94">
        <f>'Emissions summary'!AL36</f>
        <v>0.23188533165998598</v>
      </c>
      <c r="O32" s="94">
        <f>'Emissions summary'!AM36</f>
        <v>0.2319988063759483</v>
      </c>
      <c r="P32" s="94">
        <f>'Emissions summary'!AN36</f>
        <v>0.23211228109191051</v>
      </c>
      <c r="Q32" s="94">
        <f>'Emissions summary'!AO36</f>
        <v>0.23222575580787286</v>
      </c>
      <c r="R32" s="94">
        <f>'Emissions summary'!AP36</f>
        <v>0.23233923052383518</v>
      </c>
      <c r="S32" s="94">
        <f>'Emissions summary'!AQ36</f>
        <v>0.23245270523979747</v>
      </c>
      <c r="T32" s="94">
        <f>'Emissions summary'!AR36</f>
        <v>0.23256617995575976</v>
      </c>
      <c r="U32" s="94">
        <f>'Emissions summary'!AS36</f>
        <v>0.23267965467172208</v>
      </c>
      <c r="V32" s="94">
        <f>'Emissions summary'!AT36</f>
        <v>0.23279312938768437</v>
      </c>
      <c r="W32" s="94">
        <f>'Emissions summary'!AU36</f>
        <v>0.23290660410364664</v>
      </c>
      <c r="X32" s="94">
        <f>'Emissions summary'!AV36</f>
        <v>0.23302007881960901</v>
      </c>
      <c r="Y32" s="94">
        <f>'Emissions summary'!AW36</f>
        <v>0.23313355353557128</v>
      </c>
      <c r="Z32" s="94">
        <f>'Emissions summary'!AX36</f>
        <v>0.23324702825153357</v>
      </c>
      <c r="AA32" s="94">
        <f>'Emissions summary'!AY36</f>
        <v>0.23336050296749583</v>
      </c>
      <c r="AB32" s="94">
        <f>'Emissions summary'!AZ36</f>
        <v>0.23347397768345812</v>
      </c>
      <c r="AC32" s="94">
        <f>'Emissions summary'!BA36</f>
        <v>0.23358745239942044</v>
      </c>
      <c r="AD32" s="94">
        <f>'Emissions summary'!BB36</f>
        <v>0.23370092711538273</v>
      </c>
      <c r="AE32" s="94">
        <f>'Emissions summary'!BC36</f>
        <v>0.23381440183134505</v>
      </c>
      <c r="AF32" s="94">
        <f>'Emissions summary'!BD36</f>
        <v>0.23392787654730735</v>
      </c>
      <c r="AG32" s="94">
        <f>'Emissions summary'!BE36</f>
        <v>0.23404135126326958</v>
      </c>
      <c r="AH32" s="94">
        <f>'Emissions summary'!BF36</f>
        <v>0.23415482597923196</v>
      </c>
      <c r="AI32" s="94">
        <f>'Emissions summary'!BG36</f>
        <v>0.23426830069519422</v>
      </c>
      <c r="AJ32" s="94">
        <f>'Emissions summary'!BH36</f>
        <v>0.23438177541115651</v>
      </c>
      <c r="AK32" s="94">
        <f>'Emissions summary'!BI36</f>
        <v>0.23449525012711883</v>
      </c>
      <c r="AL32" s="94">
        <f>'Emissions summary'!BJ36</f>
        <v>0.2346087248430811</v>
      </c>
      <c r="AM32" s="94">
        <f>'Emissions summary'!BK36</f>
        <v>0.23472219955904342</v>
      </c>
      <c r="AN32" s="94">
        <f>'Emissions summary'!BL36</f>
        <v>0.23483567427500568</v>
      </c>
      <c r="AO32" s="94">
        <f>'Emissions summary'!BM36</f>
        <v>0.234949148990968</v>
      </c>
      <c r="AP32" s="94">
        <f>'Emissions summary'!BN36</f>
        <v>0.23506262370693032</v>
      </c>
    </row>
    <row r="33" spans="1:42" x14ac:dyDescent="0.25">
      <c r="A33" t="str">
        <f>'Emissions summary'!C37</f>
        <v>3C1c Biomass burning in Grasslands</v>
      </c>
      <c r="B33" t="str">
        <f t="shared" si="1"/>
        <v>A3C1c</v>
      </c>
      <c r="C33" t="str">
        <f>'Emissions summary'!D37</f>
        <v>N2O</v>
      </c>
      <c r="D33" s="94">
        <f>'Emissions summary'!AB37</f>
        <v>1.9533021776707631</v>
      </c>
      <c r="E33" s="94">
        <f>'Emissions summary'!AC37</f>
        <v>1.9468973631254058</v>
      </c>
      <c r="F33" s="94">
        <f>'Emissions summary'!AD37</f>
        <v>1.9404925485800488</v>
      </c>
      <c r="G33" s="94">
        <f>'Emissions summary'!AE37</f>
        <v>1.9395837483821159</v>
      </c>
      <c r="H33" s="94">
        <f>'Emissions summary'!AF37</f>
        <v>1.9386749481841827</v>
      </c>
      <c r="I33" s="94">
        <f>'Emissions summary'!AG37</f>
        <v>1.9377661479862494</v>
      </c>
      <c r="J33" s="94">
        <f>'Emissions summary'!AH37</f>
        <v>1.936857347788316</v>
      </c>
      <c r="K33" s="94">
        <f>'Emissions summary'!AI37</f>
        <v>1.9353569585601063</v>
      </c>
      <c r="L33" s="94">
        <f>'Emissions summary'!AJ37</f>
        <v>1.9338565693318968</v>
      </c>
      <c r="M33" s="94">
        <f>'Emissions summary'!AK37</f>
        <v>1.932356180103687</v>
      </c>
      <c r="N33" s="94">
        <f>'Emissions summary'!AL37</f>
        <v>1.9308557908754775</v>
      </c>
      <c r="O33" s="94">
        <f>'Emissions summary'!AM37</f>
        <v>1.9293554016472678</v>
      </c>
      <c r="P33" s="94">
        <f>'Emissions summary'!AN37</f>
        <v>1.9278550124190583</v>
      </c>
      <c r="Q33" s="94">
        <f>'Emissions summary'!AO37</f>
        <v>1.9263546231908486</v>
      </c>
      <c r="R33" s="94">
        <f>'Emissions summary'!AP37</f>
        <v>1.9248542339626389</v>
      </c>
      <c r="S33" s="94">
        <f>'Emissions summary'!AQ37</f>
        <v>1.9233538447344294</v>
      </c>
      <c r="T33" s="94">
        <f>'Emissions summary'!AR37</f>
        <v>1.9218534555062199</v>
      </c>
      <c r="U33" s="94">
        <f>'Emissions summary'!AS37</f>
        <v>1.9203530662780099</v>
      </c>
      <c r="V33" s="94">
        <f>'Emissions summary'!AT37</f>
        <v>1.9188526770498007</v>
      </c>
      <c r="W33" s="94">
        <f>'Emissions summary'!AU37</f>
        <v>1.9177816469965543</v>
      </c>
      <c r="X33" s="94">
        <f>'Emissions summary'!AV37</f>
        <v>1.9167106169433081</v>
      </c>
      <c r="Y33" s="94">
        <f>'Emissions summary'!AW37</f>
        <v>1.9156395868900618</v>
      </c>
      <c r="Z33" s="94">
        <f>'Emissions summary'!AX37</f>
        <v>1.9145685568368149</v>
      </c>
      <c r="AA33" s="94">
        <f>'Emissions summary'!AY37</f>
        <v>1.9134975267835692</v>
      </c>
      <c r="AB33" s="94">
        <f>'Emissions summary'!AZ37</f>
        <v>1.9124264967303226</v>
      </c>
      <c r="AC33" s="94">
        <f>'Emissions summary'!BA37</f>
        <v>1.9113554666770767</v>
      </c>
      <c r="AD33" s="94">
        <f>'Emissions summary'!BB37</f>
        <v>1.9102844366238303</v>
      </c>
      <c r="AE33" s="94">
        <f>'Emissions summary'!BC37</f>
        <v>1.9092134065705841</v>
      </c>
      <c r="AF33" s="94">
        <f>'Emissions summary'!BD37</f>
        <v>1.9081423765173382</v>
      </c>
      <c r="AG33" s="94">
        <f>'Emissions summary'!BE37</f>
        <v>1.907071346464092</v>
      </c>
      <c r="AH33" s="94">
        <f>'Emissions summary'!BF37</f>
        <v>1.9060003164108457</v>
      </c>
      <c r="AI33" s="94">
        <f>'Emissions summary'!BG37</f>
        <v>1.9049292863575995</v>
      </c>
      <c r="AJ33" s="94">
        <f>'Emissions summary'!BH37</f>
        <v>1.9038582563043533</v>
      </c>
      <c r="AK33" s="94">
        <f>'Emissions summary'!BI37</f>
        <v>1.9027872262511072</v>
      </c>
      <c r="AL33" s="94">
        <f>'Emissions summary'!BJ37</f>
        <v>1.9017161961978608</v>
      </c>
      <c r="AM33" s="94">
        <f>'Emissions summary'!BK37</f>
        <v>1.9006451661446149</v>
      </c>
      <c r="AN33" s="94">
        <f>'Emissions summary'!BL37</f>
        <v>1.8995741360913687</v>
      </c>
      <c r="AO33" s="94">
        <f>'Emissions summary'!BM37</f>
        <v>1.8985031060381226</v>
      </c>
      <c r="AP33" s="94">
        <f>'Emissions summary'!BN37</f>
        <v>1.8974320759848764</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3.9812821048201767E-2</v>
      </c>
      <c r="L35" s="94">
        <f>'Emissions summary'!AJ39</f>
        <v>3.9892590574984101E-2</v>
      </c>
      <c r="M35" s="94">
        <f>'Emissions summary'!AK39</f>
        <v>3.9972360101766448E-2</v>
      </c>
      <c r="N35" s="94">
        <f>'Emissions summary'!AL39</f>
        <v>4.0052129628548781E-2</v>
      </c>
      <c r="O35" s="94">
        <f>'Emissions summary'!AM39</f>
        <v>4.0131899155331122E-2</v>
      </c>
      <c r="P35" s="94">
        <f>'Emissions summary'!AN39</f>
        <v>4.0211668682113448E-2</v>
      </c>
      <c r="Q35" s="94">
        <f>'Emissions summary'!AO39</f>
        <v>4.0291438208895788E-2</v>
      </c>
      <c r="R35" s="94">
        <f>'Emissions summary'!AP39</f>
        <v>4.0371207735678129E-2</v>
      </c>
      <c r="S35" s="94">
        <f>'Emissions summary'!AQ39</f>
        <v>4.0450977262460462E-2</v>
      </c>
      <c r="T35" s="94">
        <f>'Emissions summary'!AR39</f>
        <v>4.0530746789242802E-2</v>
      </c>
      <c r="U35" s="94">
        <f>'Emissions summary'!AS39</f>
        <v>4.0610516316025136E-2</v>
      </c>
      <c r="V35" s="94">
        <f>'Emissions summary'!AT39</f>
        <v>4.0690285842807469E-2</v>
      </c>
      <c r="W35" s="94">
        <f>'Emissions summary'!AU39</f>
        <v>4.0770055369589803E-2</v>
      </c>
      <c r="X35" s="94">
        <f>'Emissions summary'!AV39</f>
        <v>4.084982489637215E-2</v>
      </c>
      <c r="Y35" s="94">
        <f>'Emissions summary'!AW39</f>
        <v>4.0929594423154476E-2</v>
      </c>
      <c r="Z35" s="94">
        <f>'Emissions summary'!AX39</f>
        <v>4.100936394993681E-2</v>
      </c>
      <c r="AA35" s="94">
        <f>'Emissions summary'!AY39</f>
        <v>4.1089133476719157E-2</v>
      </c>
      <c r="AB35" s="94">
        <f>'Emissions summary'!AZ39</f>
        <v>4.1168903003501491E-2</v>
      </c>
      <c r="AC35" s="94">
        <f>'Emissions summary'!BA39</f>
        <v>4.1248672530283824E-2</v>
      </c>
      <c r="AD35" s="94">
        <f>'Emissions summary'!BB39</f>
        <v>4.1328442057066164E-2</v>
      </c>
      <c r="AE35" s="94">
        <f>'Emissions summary'!BC39</f>
        <v>4.1408211583848505E-2</v>
      </c>
      <c r="AF35" s="94">
        <f>'Emissions summary'!BD39</f>
        <v>4.1487981110630831E-2</v>
      </c>
      <c r="AG35" s="94">
        <f>'Emissions summary'!BE39</f>
        <v>4.1567750637413178E-2</v>
      </c>
      <c r="AH35" s="94">
        <f>'Emissions summary'!BF39</f>
        <v>4.1647520164195512E-2</v>
      </c>
      <c r="AI35" s="94">
        <f>'Emissions summary'!BG39</f>
        <v>4.1727289690977845E-2</v>
      </c>
      <c r="AJ35" s="94">
        <f>'Emissions summary'!BH39</f>
        <v>4.1807059217760185E-2</v>
      </c>
      <c r="AK35" s="94">
        <f>'Emissions summary'!BI39</f>
        <v>4.1886828744542519E-2</v>
      </c>
      <c r="AL35" s="94">
        <f>'Emissions summary'!BJ39</f>
        <v>4.1966598271324866E-2</v>
      </c>
      <c r="AM35" s="94">
        <f>'Emissions summary'!BK39</f>
        <v>4.2046367798107193E-2</v>
      </c>
      <c r="AN35" s="94">
        <f>'Emissions summary'!BL39</f>
        <v>4.2126137324889533E-2</v>
      </c>
      <c r="AO35" s="94">
        <f>'Emissions summary'!BM39</f>
        <v>4.2205906851671873E-2</v>
      </c>
      <c r="AP35" s="94">
        <f>'Emissions summary'!BN39</f>
        <v>4.2285676378454207E-2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1796.7282227433116</v>
      </c>
      <c r="E37" s="94">
        <f>'Emissions summary'!AC41</f>
        <v>1804.6805285663722</v>
      </c>
      <c r="F37" s="94">
        <f>'Emissions summary'!AD41</f>
        <v>1810.4823286753442</v>
      </c>
      <c r="G37" s="94">
        <f>'Emissions summary'!AE41</f>
        <v>1814.9143181484453</v>
      </c>
      <c r="H37" s="94">
        <f>'Emissions summary'!AF41</f>
        <v>1817.9370782173082</v>
      </c>
      <c r="I37" s="94">
        <f>'Emissions summary'!AG41</f>
        <v>1819.8380711815039</v>
      </c>
      <c r="J37" s="94">
        <f>'Emissions summary'!AH41</f>
        <v>1822.6691860661754</v>
      </c>
      <c r="K37" s="94">
        <f>'Emissions summary'!AI41</f>
        <v>1825.0975901295374</v>
      </c>
      <c r="L37" s="94">
        <f>'Emissions summary'!AJ41</f>
        <v>1827.1527450413378</v>
      </c>
      <c r="M37" s="94">
        <f>'Emissions summary'!AK41</f>
        <v>1809.0502954429558</v>
      </c>
      <c r="N37" s="94">
        <f>'Emissions summary'!AL41</f>
        <v>1814.2814706196953</v>
      </c>
      <c r="O37" s="94">
        <f>'Emissions summary'!AM41</f>
        <v>1819.2221539791888</v>
      </c>
      <c r="P37" s="94">
        <f>'Emissions summary'!AN41</f>
        <v>1824.1332627723557</v>
      </c>
      <c r="Q37" s="94">
        <f>'Emissions summary'!AO41</f>
        <v>1828.7994107770244</v>
      </c>
      <c r="R37" s="94">
        <f>'Emissions summary'!AP41</f>
        <v>1833.5939082194125</v>
      </c>
      <c r="S37" s="94">
        <f>'Emissions summary'!AQ41</f>
        <v>1839.2007685548485</v>
      </c>
      <c r="T37" s="94">
        <f>'Emissions summary'!AR41</f>
        <v>1844.6577877430766</v>
      </c>
      <c r="U37" s="94">
        <f>'Emissions summary'!AS41</f>
        <v>1850.2793241653137</v>
      </c>
      <c r="V37" s="94">
        <f>'Emissions summary'!AT41</f>
        <v>1855.9854810600493</v>
      </c>
      <c r="W37" s="94">
        <f>'Emissions summary'!AU41</f>
        <v>1861.786573283136</v>
      </c>
      <c r="X37" s="94">
        <f>'Emissions summary'!AV41</f>
        <v>1868.6196575094596</v>
      </c>
      <c r="Y37" s="94">
        <f>'Emissions summary'!AW41</f>
        <v>1874.998685393879</v>
      </c>
      <c r="Z37" s="94">
        <f>'Emissions summary'!AX41</f>
        <v>1881.9388814970896</v>
      </c>
      <c r="AA37" s="94">
        <f>'Emissions summary'!AY41</f>
        <v>1889.1980781232448</v>
      </c>
      <c r="AB37" s="94">
        <f>'Emissions summary'!AZ41</f>
        <v>1896.7800767453462</v>
      </c>
      <c r="AC37" s="94">
        <f>'Emissions summary'!BA41</f>
        <v>1904.4049199737531</v>
      </c>
      <c r="AD37" s="94">
        <f>'Emissions summary'!BB41</f>
        <v>1912.1663624717548</v>
      </c>
      <c r="AE37" s="94">
        <f>'Emissions summary'!BC41</f>
        <v>1919.8589249342422</v>
      </c>
      <c r="AF37" s="94">
        <f>'Emissions summary'!BD41</f>
        <v>1927.6768792272226</v>
      </c>
      <c r="AG37" s="94">
        <f>'Emissions summary'!BE41</f>
        <v>1935.770781909353</v>
      </c>
      <c r="AH37" s="94">
        <f>'Emissions summary'!BF41</f>
        <v>1943.9876438165074</v>
      </c>
      <c r="AI37" s="94">
        <f>'Emissions summary'!BG41</f>
        <v>1952.3371115313735</v>
      </c>
      <c r="AJ37" s="94">
        <f>'Emissions summary'!BH41</f>
        <v>1960.7836561898755</v>
      </c>
      <c r="AK37" s="94">
        <f>'Emissions summary'!BI41</f>
        <v>1969.3579322814026</v>
      </c>
      <c r="AL37" s="94">
        <f>'Emissions summary'!BJ41</f>
        <v>1978.2206871718461</v>
      </c>
      <c r="AM37" s="94">
        <f>'Emissions summary'!BK41</f>
        <v>1987.2669364953838</v>
      </c>
      <c r="AN37" s="94">
        <f>'Emissions summary'!BL41</f>
        <v>1996.4794779602205</v>
      </c>
      <c r="AO37" s="94">
        <f>'Emissions summary'!BM41</f>
        <v>2005.5366219226246</v>
      </c>
      <c r="AP37" s="94">
        <f>'Emissions summary'!BN41</f>
        <v>2014.7735985970744</v>
      </c>
    </row>
    <row r="38" spans="1:42" x14ac:dyDescent="0.25">
      <c r="A38" t="str">
        <f>'Emissions summary'!B42</f>
        <v>3C3 Urea application (CO2)</v>
      </c>
      <c r="B38" t="str">
        <f>"A"&amp;LEFT(A38,3)</f>
        <v>A3C3</v>
      </c>
      <c r="C38" t="str">
        <f>'Emissions summary'!D42</f>
        <v>CO2</v>
      </c>
      <c r="D38" s="94">
        <f>'Emissions summary'!AB42</f>
        <v>470.0955092083982</v>
      </c>
      <c r="E38" s="94">
        <f>'Emissions summary'!AC42</f>
        <v>469.97396782296096</v>
      </c>
      <c r="F38" s="94">
        <f>'Emissions summary'!AD42</f>
        <v>469.88529431882711</v>
      </c>
      <c r="G38" s="94">
        <f>'Emissions summary'!AE42</f>
        <v>469.81755671506932</v>
      </c>
      <c r="H38" s="94">
        <f>'Emissions summary'!AF42</f>
        <v>469.77135747993066</v>
      </c>
      <c r="I38" s="94">
        <f>'Emissions summary'!AG42</f>
        <v>469.74230309951372</v>
      </c>
      <c r="J38" s="94">
        <f>'Emissions summary'!AH42</f>
        <v>469.69903292944343</v>
      </c>
      <c r="K38" s="94">
        <f>'Emissions summary'!AI42</f>
        <v>469.6619177076663</v>
      </c>
      <c r="L38" s="94">
        <f>'Emissions summary'!AJ42</f>
        <v>469.63050714815989</v>
      </c>
      <c r="M38" s="94">
        <f>'Emissions summary'!AK42</f>
        <v>469.90718121640492</v>
      </c>
      <c r="N38" s="94">
        <f>'Emissions summary'!AL42</f>
        <v>469.82722902485284</v>
      </c>
      <c r="O38" s="94">
        <f>'Emissions summary'!AM42</f>
        <v>469.75171664971538</v>
      </c>
      <c r="P38" s="94">
        <f>'Emissions summary'!AN42</f>
        <v>469.67665628608808</v>
      </c>
      <c r="Q38" s="94">
        <f>'Emissions summary'!AO42</f>
        <v>469.6053398521176</v>
      </c>
      <c r="R38" s="94">
        <f>'Emissions summary'!AP42</f>
        <v>469.53206175208112</v>
      </c>
      <c r="S38" s="94">
        <f>'Emissions summary'!AQ42</f>
        <v>469.44636766683288</v>
      </c>
      <c r="T38" s="94">
        <f>'Emissions summary'!AR42</f>
        <v>469.3629637224609</v>
      </c>
      <c r="U38" s="94">
        <f>'Emissions summary'!AS42</f>
        <v>469.27704533095948</v>
      </c>
      <c r="V38" s="94">
        <f>'Emissions summary'!AT42</f>
        <v>469.18983361778606</v>
      </c>
      <c r="W38" s="94">
        <f>'Emissions summary'!AU42</f>
        <v>469.1011709328327</v>
      </c>
      <c r="X38" s="94">
        <f>'Emissions summary'!AV42</f>
        <v>468.99673549710423</v>
      </c>
      <c r="Y38" s="94">
        <f>'Emissions summary'!AW42</f>
        <v>468.89923976390867</v>
      </c>
      <c r="Z38" s="94">
        <f>'Emissions summary'!AX42</f>
        <v>468.79316725256933</v>
      </c>
      <c r="AA38" s="94">
        <f>'Emissions summary'!AY42</f>
        <v>468.68221920369706</v>
      </c>
      <c r="AB38" s="94">
        <f>'Emissions summary'!AZ42</f>
        <v>468.56633751637054</v>
      </c>
      <c r="AC38" s="94">
        <f>'Emissions summary'!BA42</f>
        <v>468.44980100100719</v>
      </c>
      <c r="AD38" s="94">
        <f>'Emissions summary'!BB42</f>
        <v>468.33117673086622</v>
      </c>
      <c r="AE38" s="94">
        <f>'Emissions summary'!BC42</f>
        <v>468.21360520883775</v>
      </c>
      <c r="AF38" s="94">
        <f>'Emissions summary'!BD42</f>
        <v>468.09411722419583</v>
      </c>
      <c r="AG38" s="94">
        <f>'Emissions summary'!BE42</f>
        <v>467.97041170186452</v>
      </c>
      <c r="AH38" s="94">
        <f>'Emissions summary'!BF42</f>
        <v>467.8448268963549</v>
      </c>
      <c r="AI38" s="94">
        <f>'Emissions summary'!BG42</f>
        <v>467.71721537130691</v>
      </c>
      <c r="AJ38" s="94">
        <f>'Emissions summary'!BH42</f>
        <v>467.58812014247724</v>
      </c>
      <c r="AK38" s="94">
        <f>'Emissions summary'!BI42</f>
        <v>467.45707269303637</v>
      </c>
      <c r="AL38" s="94">
        <f>'Emissions summary'!BJ42</f>
        <v>467.32161619373375</v>
      </c>
      <c r="AM38" s="94">
        <f>'Emissions summary'!BK42</f>
        <v>467.18335520374455</v>
      </c>
      <c r="AN38" s="94">
        <f>'Emissions summary'!BL42</f>
        <v>467.0425526393127</v>
      </c>
      <c r="AO38" s="94">
        <f>'Emissions summary'!BM42</f>
        <v>466.90412513793274</v>
      </c>
      <c r="AP38" s="94">
        <f>'Emissions summary'!BN42</f>
        <v>466.76294911084779</v>
      </c>
    </row>
    <row r="39" spans="1:42" x14ac:dyDescent="0.25">
      <c r="A39" t="str">
        <f>'Emissions summary'!B44</f>
        <v>3C4 Direct N2O from managed soils (N2O)</v>
      </c>
      <c r="B39" t="str">
        <f>"A"&amp;LEFT(A39,3)</f>
        <v>A3C4</v>
      </c>
      <c r="C39" t="str">
        <f>'Emissions summary'!D44</f>
        <v>N2O</v>
      </c>
      <c r="D39" s="94">
        <f>'Emissions summary'!AB43</f>
        <v>60.754091112979715</v>
      </c>
      <c r="E39" s="94">
        <f>'Emissions summary'!AC43</f>
        <v>60.940955728319423</v>
      </c>
      <c r="F39" s="94">
        <f>'Emissions summary'!AD43</f>
        <v>60.91971008005482</v>
      </c>
      <c r="G39" s="94">
        <f>'Emissions summary'!AE43</f>
        <v>60.687820052115967</v>
      </c>
      <c r="H39" s="94">
        <f>'Emissions summary'!AF43</f>
        <v>60.29685517594239</v>
      </c>
      <c r="I39" s="94">
        <f>'Emissions summary'!AG43</f>
        <v>60.088930707043005</v>
      </c>
      <c r="J39" s="94">
        <f>'Emissions summary'!AH43</f>
        <v>59.842764195473315</v>
      </c>
      <c r="K39" s="94">
        <f>'Emissions summary'!AI43</f>
        <v>59.55755043869874</v>
      </c>
      <c r="L39" s="94">
        <f>'Emissions summary'!AJ43</f>
        <v>56.175167011151309</v>
      </c>
      <c r="M39" s="94">
        <f>'Emissions summary'!AK43</f>
        <v>55.89456316247739</v>
      </c>
      <c r="N39" s="94">
        <f>'Emissions summary'!AL43</f>
        <v>55.676247021095151</v>
      </c>
      <c r="O39" s="94">
        <f>'Emissions summary'!AM43</f>
        <v>55.458366277568615</v>
      </c>
      <c r="P39" s="94">
        <f>'Emissions summary'!AN43</f>
        <v>55.210554112475975</v>
      </c>
      <c r="Q39" s="94">
        <f>'Emissions summary'!AO43</f>
        <v>54.984270346349049</v>
      </c>
      <c r="R39" s="94">
        <f>'Emissions summary'!AP43</f>
        <v>54.854133323792027</v>
      </c>
      <c r="S39" s="94">
        <f>'Emissions summary'!AQ43</f>
        <v>54.706971504767303</v>
      </c>
      <c r="T39" s="94">
        <f>'Emissions summary'!AR43</f>
        <v>54.580418166971675</v>
      </c>
      <c r="U39" s="94">
        <f>'Emissions summary'!AS43</f>
        <v>54.464205180729756</v>
      </c>
      <c r="V39" s="94">
        <f>'Emissions summary'!AT43</f>
        <v>54.358223507045174</v>
      </c>
      <c r="W39" s="94">
        <f>'Emissions summary'!AU43</f>
        <v>54.368112511259326</v>
      </c>
      <c r="X39" s="94">
        <f>'Emissions summary'!AV43</f>
        <v>54.318089387315041</v>
      </c>
      <c r="Y39" s="94">
        <f>'Emissions summary'!AW43</f>
        <v>54.331570631933467</v>
      </c>
      <c r="Z39" s="94">
        <f>'Emissions summary'!AX43</f>
        <v>54.380556578522942</v>
      </c>
      <c r="AA39" s="94">
        <f>'Emissions summary'!AY43</f>
        <v>54.46294263305942</v>
      </c>
      <c r="AB39" s="94">
        <f>'Emissions summary'!AZ43</f>
        <v>54.530071940210576</v>
      </c>
      <c r="AC39" s="94">
        <f>'Emissions summary'!BA43</f>
        <v>54.604870296463758</v>
      </c>
      <c r="AD39" s="94">
        <f>'Emissions summary'!BB43</f>
        <v>54.662200893263211</v>
      </c>
      <c r="AE39" s="94">
        <f>'Emissions summary'!BC43</f>
        <v>54.724424128259187</v>
      </c>
      <c r="AF39" s="94">
        <f>'Emissions summary'!BD43</f>
        <v>54.81003791878662</v>
      </c>
      <c r="AG39" s="94">
        <f>'Emissions summary'!BE43</f>
        <v>54.889102456749995</v>
      </c>
      <c r="AH39" s="94">
        <f>'Emissions summary'!BF43</f>
        <v>54.972969781836333</v>
      </c>
      <c r="AI39" s="94">
        <f>'Emissions summary'!BG43</f>
        <v>55.057012942513992</v>
      </c>
      <c r="AJ39" s="94">
        <f>'Emissions summary'!BH43</f>
        <v>55.144076857243626</v>
      </c>
      <c r="AK39" s="94">
        <f>'Emissions summary'!BI43</f>
        <v>55.253053483060128</v>
      </c>
      <c r="AL39" s="94">
        <f>'Emissions summary'!BJ43</f>
        <v>55.359888499047692</v>
      </c>
      <c r="AM39" s="94">
        <f>'Emissions summary'!BK43</f>
        <v>55.473164521723582</v>
      </c>
      <c r="AN39" s="94">
        <f>'Emissions summary'!BL43</f>
        <v>55.554325073993354</v>
      </c>
      <c r="AO39" s="94">
        <f>'Emissions summary'!BM43</f>
        <v>55.640795013240961</v>
      </c>
      <c r="AP39" s="94">
        <f>'Emissions summary'!BN43</f>
        <v>55.73483969528499</v>
      </c>
    </row>
    <row r="40" spans="1:42" x14ac:dyDescent="0.25">
      <c r="A40" t="str">
        <f>'Emissions summary'!B49</f>
        <v>3C5 Indirect N2O from managed soils (N2O)</v>
      </c>
      <c r="B40" t="str">
        <f t="shared" ref="B40:B41" si="2">"A"&amp;LEFT(A40,3)</f>
        <v>A3C5</v>
      </c>
      <c r="C40" t="str">
        <f>'Emissions summary'!D49</f>
        <v>N2O</v>
      </c>
      <c r="D40" s="94">
        <f>'Emissions summary'!AB49</f>
        <v>7.4241376471519782</v>
      </c>
      <c r="E40" s="94">
        <f>'Emissions summary'!AC49</f>
        <v>7.4407179500466052</v>
      </c>
      <c r="F40" s="94">
        <f>'Emissions summary'!AD49</f>
        <v>7.4350735783253139</v>
      </c>
      <c r="G40" s="94">
        <f>'Emissions summary'!AE49</f>
        <v>7.4064295643131013</v>
      </c>
      <c r="H40" s="94">
        <f>'Emissions summary'!AF49</f>
        <v>7.360670346526792</v>
      </c>
      <c r="I40" s="94">
        <f>'Emissions summary'!AG49</f>
        <v>7.3375246691804499</v>
      </c>
      <c r="J40" s="94">
        <f>'Emissions summary'!AH49</f>
        <v>7.3099041955947754</v>
      </c>
      <c r="K40" s="94">
        <f>'Emissions summary'!AI49</f>
        <v>7.2782005496397195</v>
      </c>
      <c r="L40" s="94">
        <f>'Emissions summary'!AJ49</f>
        <v>6.8837397541463465</v>
      </c>
      <c r="M40" s="94">
        <f>'Emissions summary'!AK49</f>
        <v>6.8552335373680489</v>
      </c>
      <c r="N40" s="94">
        <f>'Emissions summary'!AL49</f>
        <v>6.8258763528981286</v>
      </c>
      <c r="O40" s="94">
        <f>'Emissions summary'!AM49</f>
        <v>6.7970965838102311</v>
      </c>
      <c r="P40" s="94">
        <f>'Emissions summary'!AN49</f>
        <v>6.765169707424401</v>
      </c>
      <c r="Q40" s="94">
        <f>'Emissions summary'!AO49</f>
        <v>6.736204267517321</v>
      </c>
      <c r="R40" s="94">
        <f>'Emissions summary'!AP49</f>
        <v>6.7170106335161162</v>
      </c>
      <c r="S40" s="94">
        <f>'Emissions summary'!AQ49</f>
        <v>6.6958818241266567</v>
      </c>
      <c r="T40" s="94">
        <f>'Emissions summary'!AR49</f>
        <v>6.6775681340215653</v>
      </c>
      <c r="U40" s="94">
        <f>'Emissions summary'!AS49</f>
        <v>6.660762208239948</v>
      </c>
      <c r="V40" s="94">
        <f>'Emissions summary'!AT49</f>
        <v>6.6454539802206423</v>
      </c>
      <c r="W40" s="94">
        <f>'Emissions summary'!AU49</f>
        <v>6.6428273443383219</v>
      </c>
      <c r="X40" s="94">
        <f>'Emissions summary'!AV49</f>
        <v>6.6330542524499032</v>
      </c>
      <c r="Y40" s="94">
        <f>'Emissions summary'!AW49</f>
        <v>6.6313540882513191</v>
      </c>
      <c r="Z40" s="94">
        <f>'Emissions summary'!AX49</f>
        <v>6.6340606821242796</v>
      </c>
      <c r="AA40" s="94">
        <f>'Emissions summary'!AY49</f>
        <v>6.6409987036760771</v>
      </c>
      <c r="AB40" s="94">
        <f>'Emissions summary'!AZ49</f>
        <v>6.6451754986759672</v>
      </c>
      <c r="AC40" s="94">
        <f>'Emissions summary'!BA49</f>
        <v>6.6506511499432532</v>
      </c>
      <c r="AD40" s="94">
        <f>'Emissions summary'!BB49</f>
        <v>6.6544010996484371</v>
      </c>
      <c r="AE40" s="94">
        <f>'Emissions summary'!BC49</f>
        <v>6.6591611816994041</v>
      </c>
      <c r="AF40" s="94">
        <f>'Emissions summary'!BD49</f>
        <v>6.6670994013246698</v>
      </c>
      <c r="AG40" s="94">
        <f>'Emissions summary'!BE49</f>
        <v>6.6735581970190054</v>
      </c>
      <c r="AH40" s="94">
        <f>'Emissions summary'!BF49</f>
        <v>6.6810043740306728</v>
      </c>
      <c r="AI40" s="94">
        <f>'Emissions summary'!BG49</f>
        <v>6.6888985283351818</v>
      </c>
      <c r="AJ40" s="94">
        <f>'Emissions summary'!BH49</f>
        <v>6.6976001709027173</v>
      </c>
      <c r="AK40" s="94">
        <f>'Emissions summary'!BI49</f>
        <v>6.709444256268478</v>
      </c>
      <c r="AL40" s="94">
        <f>'Emissions summary'!BJ49</f>
        <v>6.7204725668071434</v>
      </c>
      <c r="AM40" s="94">
        <f>'Emissions summary'!BK49</f>
        <v>6.7328099301051365</v>
      </c>
      <c r="AN40" s="94">
        <f>'Emissions summary'!BL49</f>
        <v>6.7417356132632644</v>
      </c>
      <c r="AO40" s="94">
        <f>'Emissions summary'!BM49</f>
        <v>6.7519717279844791</v>
      </c>
      <c r="AP40" s="94">
        <f>'Emissions summary'!BN49</f>
        <v>6.7637203838118367</v>
      </c>
    </row>
    <row r="41" spans="1:42" x14ac:dyDescent="0.25">
      <c r="A41" t="str">
        <f>'Emissions summary'!B52</f>
        <v>3C6 Indirect N2O from manure management (N2O)</v>
      </c>
      <c r="B41" t="str">
        <f t="shared" si="2"/>
        <v>A3C6</v>
      </c>
      <c r="C41" t="str">
        <f>'Emissions summary'!D52</f>
        <v>N2O</v>
      </c>
      <c r="D41" s="94">
        <f>'Emissions summary'!AB52</f>
        <v>1.43788340466916</v>
      </c>
      <c r="E41" s="94">
        <f>'Emissions summary'!AC52</f>
        <v>1.4545036316543762</v>
      </c>
      <c r="F41" s="94">
        <f>'Emissions summary'!AD52</f>
        <v>1.4629251982166398</v>
      </c>
      <c r="G41" s="94">
        <f>'Emissions summary'!AE52</f>
        <v>1.4627902013421918</v>
      </c>
      <c r="H41" s="94">
        <f>'Emissions summary'!AF52</f>
        <v>1.4559554070206242</v>
      </c>
      <c r="I41" s="94">
        <f>'Emissions summary'!AG52</f>
        <v>1.4556860154562203</v>
      </c>
      <c r="J41" s="94">
        <f>'Emissions summary'!AH52</f>
        <v>1.4533727578148623</v>
      </c>
      <c r="K41" s="94">
        <f>'Emissions summary'!AI52</f>
        <v>1.4491655385164002</v>
      </c>
      <c r="L41" s="94">
        <f>'Emissions summary'!AJ52</f>
        <v>1.320617235120648</v>
      </c>
      <c r="M41" s="94">
        <f>'Emissions summary'!AK52</f>
        <v>1.3374684760245796</v>
      </c>
      <c r="N41" s="94">
        <f>'Emissions summary'!AL52</f>
        <v>1.3530108666017613</v>
      </c>
      <c r="O41" s="94">
        <f>'Emissions summary'!AM52</f>
        <v>1.3687874189907725</v>
      </c>
      <c r="P41" s="94">
        <f>'Emissions summary'!AN52</f>
        <v>1.3834665313184891</v>
      </c>
      <c r="Q41" s="94">
        <f>'Emissions summary'!AO52</f>
        <v>1.3993185465042741</v>
      </c>
      <c r="R41" s="94">
        <f>'Emissions summary'!AP52</f>
        <v>1.4210084963059086</v>
      </c>
      <c r="S41" s="94">
        <f>'Emissions summary'!AQ52</f>
        <v>1.4422055562768938</v>
      </c>
      <c r="T41" s="94">
        <f>'Emissions summary'!AR52</f>
        <v>1.4648851955735904</v>
      </c>
      <c r="U41" s="94">
        <f>'Emissions summary'!AS52</f>
        <v>1.4885580928308495</v>
      </c>
      <c r="V41" s="94">
        <f>'Emissions summary'!AT52</f>
        <v>1.5133128569335779</v>
      </c>
      <c r="W41" s="94">
        <f>'Emissions summary'!AU52</f>
        <v>1.5456208908904232</v>
      </c>
      <c r="X41" s="94">
        <f>'Emissions summary'!AV52</f>
        <v>1.575561336868355</v>
      </c>
      <c r="Y41" s="94">
        <f>'Emissions summary'!AW52</f>
        <v>1.6098666812469056</v>
      </c>
      <c r="Z41" s="94">
        <f>'Emissions summary'!AX52</f>
        <v>1.6470470001976865</v>
      </c>
      <c r="AA41" s="94">
        <f>'Emissions summary'!AY52</f>
        <v>1.6872534427640167</v>
      </c>
      <c r="AB41" s="94">
        <f>'Emissions summary'!AZ52</f>
        <v>1.7289127236179285</v>
      </c>
      <c r="AC41" s="94">
        <f>'Emissions summary'!BA52</f>
        <v>1.7724549573214494</v>
      </c>
      <c r="AD41" s="94">
        <f>'Emissions summary'!BB52</f>
        <v>1.8164392948252273</v>
      </c>
      <c r="AE41" s="94">
        <f>'Emissions summary'!BC52</f>
        <v>1.86231939067301</v>
      </c>
      <c r="AF41" s="94">
        <f>'Emissions summary'!BD52</f>
        <v>1.9113161401545038</v>
      </c>
      <c r="AG41" s="94">
        <f>'Emissions summary'!BE52</f>
        <v>1.9626371111491543</v>
      </c>
      <c r="AH41" s="94">
        <f>'Emissions summary'!BF52</f>
        <v>2.0161936695666784</v>
      </c>
      <c r="AI41" s="94">
        <f>'Emissions summary'!BG52</f>
        <v>2.0717904413622081</v>
      </c>
      <c r="AJ41" s="94">
        <f>'Emissions summary'!BH52</f>
        <v>2.1297663093520529</v>
      </c>
      <c r="AK41" s="94">
        <f>'Emissions summary'!BI52</f>
        <v>2.1915756883975117</v>
      </c>
      <c r="AL41" s="94">
        <f>'Emissions summary'!BJ52</f>
        <v>2.2567725560406782</v>
      </c>
      <c r="AM41" s="94">
        <f>'Emissions summary'!BK52</f>
        <v>2.3250975609172597</v>
      </c>
      <c r="AN41" s="94">
        <f>'Emissions summary'!BL52</f>
        <v>2.3937926573221677</v>
      </c>
      <c r="AO41" s="94">
        <f>'Emissions summary'!BM52</f>
        <v>2.4659197338777523</v>
      </c>
      <c r="AP41" s="94">
        <f>'Emissions summary'!BN52</f>
        <v>2.5417465598974065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G82"/>
  <sheetViews>
    <sheetView workbookViewId="0"/>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5" t="s">
        <v>11</v>
      </c>
      <c r="B3" s="106"/>
      <c r="C3" s="106"/>
      <c r="D3" s="107"/>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4" t="s">
        <v>36</v>
      </c>
      <c r="C40" s="3" t="s">
        <v>37</v>
      </c>
      <c r="D40" s="3"/>
      <c r="F40" t="s">
        <v>137</v>
      </c>
    </row>
    <row r="41" spans="1:6" x14ac:dyDescent="0.25">
      <c r="A41" s="6"/>
      <c r="B41" s="104"/>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788</v>
      </c>
    </row>
    <row r="68" spans="1:6" x14ac:dyDescent="0.25">
      <c r="A68" s="7"/>
      <c r="B68" s="4"/>
      <c r="C68" s="3" t="s">
        <v>49</v>
      </c>
      <c r="D68" s="3"/>
      <c r="F68" t="s">
        <v>789</v>
      </c>
    </row>
    <row r="69" spans="1:6" x14ac:dyDescent="0.25">
      <c r="A69" s="7"/>
      <c r="B69" s="4"/>
      <c r="C69" s="3" t="s">
        <v>50</v>
      </c>
      <c r="D69" s="3"/>
      <c r="F69" t="s">
        <v>790</v>
      </c>
    </row>
    <row r="70" spans="1:6" x14ac:dyDescent="0.25">
      <c r="A70" s="7"/>
      <c r="B70" s="4"/>
      <c r="C70" s="3" t="s">
        <v>51</v>
      </c>
      <c r="D70" s="3"/>
      <c r="F70" t="s">
        <v>791</v>
      </c>
    </row>
    <row r="71" spans="1:6" x14ac:dyDescent="0.25">
      <c r="A71" s="7"/>
      <c r="B71" s="3" t="s">
        <v>53</v>
      </c>
      <c r="C71" s="5" t="s">
        <v>53</v>
      </c>
      <c r="D71" s="5"/>
      <c r="F71" t="s">
        <v>792</v>
      </c>
    </row>
    <row r="72" spans="1:6" x14ac:dyDescent="0.25">
      <c r="A72" s="7"/>
      <c r="B72" s="3" t="s">
        <v>54</v>
      </c>
      <c r="C72" s="5" t="s">
        <v>54</v>
      </c>
      <c r="D72" s="5"/>
      <c r="F72" t="s">
        <v>793</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BP7"/>
  <sheetViews>
    <sheetView workbookViewId="0"/>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750</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52325000</v>
      </c>
      <c r="AA4" s="22">
        <f>DriversCGE!B35*1000</f>
        <v>53104000</v>
      </c>
      <c r="AB4" s="22">
        <f>DriversCGE!C35*1000</f>
        <v>53912000</v>
      </c>
      <c r="AC4" s="22">
        <f>DriversCGE!D35*1000</f>
        <v>54750000</v>
      </c>
      <c r="AD4" s="22">
        <f>DriversCGE!E35*1000</f>
        <v>55620000</v>
      </c>
      <c r="AE4" s="22">
        <f>DriversCGE!F35*1000</f>
        <v>56522000</v>
      </c>
      <c r="AF4" s="22">
        <f>DriversCGE!G35*1000</f>
        <v>57436000</v>
      </c>
      <c r="AG4" s="22">
        <f>DriversCGE!H35*1000</f>
        <v>58365000</v>
      </c>
      <c r="AH4" s="22">
        <f>DriversCGE!I35*1000</f>
        <v>59309000</v>
      </c>
      <c r="AI4" s="22">
        <f>DriversCGE!J35*1000</f>
        <v>59992000</v>
      </c>
      <c r="AJ4" s="22">
        <f>DriversCGE!K35*1000</f>
        <v>60682000</v>
      </c>
      <c r="AK4" s="22">
        <f>DriversCGE!L35*1000</f>
        <v>61381000</v>
      </c>
      <c r="AL4" s="22">
        <f>DriversCGE!M35*1000</f>
        <v>62088000</v>
      </c>
      <c r="AM4" s="22">
        <f>DriversCGE!N35*1000</f>
        <v>62803000</v>
      </c>
      <c r="AN4" s="22">
        <f>DriversCGE!O35*1000</f>
        <v>63421000</v>
      </c>
      <c r="AO4" s="22">
        <f>DriversCGE!P35*1000</f>
        <v>64046000</v>
      </c>
      <c r="AP4" s="22">
        <f>DriversCGE!Q35*1000</f>
        <v>64676000</v>
      </c>
      <c r="AQ4" s="22">
        <f>DriversCGE!R35*1000</f>
        <v>65313000</v>
      </c>
      <c r="AR4" s="22">
        <f>DriversCGE!S35*1000</f>
        <v>65956000</v>
      </c>
      <c r="AS4" s="22">
        <f>DriversCGE!T35*1000</f>
        <v>66519000</v>
      </c>
      <c r="AT4" s="22">
        <f>DriversCGE!U35*1000</f>
        <v>67087000</v>
      </c>
      <c r="AU4" s="22">
        <f>DriversCGE!V35*1000</f>
        <v>67659000</v>
      </c>
      <c r="AV4" s="22">
        <f>DriversCGE!W35*1000</f>
        <v>68237000</v>
      </c>
      <c r="AW4" s="22">
        <f>DriversCGE!X35*1000</f>
        <v>68819000</v>
      </c>
      <c r="AX4" s="22">
        <f>DriversCGE!Y35*1000</f>
        <v>69323000</v>
      </c>
      <c r="AY4" s="22">
        <f>DriversCGE!Z35*1000</f>
        <v>69830000</v>
      </c>
      <c r="AZ4" s="22">
        <f>DriversCGE!AA35*1000</f>
        <v>70342000</v>
      </c>
      <c r="BA4" s="22">
        <f>DriversCGE!AB35*1000</f>
        <v>70857000</v>
      </c>
      <c r="BB4" s="22">
        <f>DriversCGE!AC35*1000</f>
        <v>71375000</v>
      </c>
      <c r="BC4" s="22">
        <f>DriversCGE!AD35*1000</f>
        <v>71819000</v>
      </c>
      <c r="BD4" s="22">
        <f>DriversCGE!AE35*1000</f>
        <v>72265000</v>
      </c>
      <c r="BE4" s="22">
        <f>DriversCGE!AF35*1000</f>
        <v>72714000</v>
      </c>
      <c r="BF4" s="22">
        <f>DriversCGE!AG35*1000</f>
        <v>73165000</v>
      </c>
      <c r="BG4" s="22">
        <f>DriversCGE!AH35*1000</f>
        <v>73620000</v>
      </c>
      <c r="BH4" s="22">
        <f>DriversCGE!AI35*1000</f>
        <v>73995000</v>
      </c>
      <c r="BI4" s="22">
        <f>DriversCGE!AJ35*1000</f>
        <v>74373000</v>
      </c>
      <c r="BJ4" s="22">
        <f>DriversCGE!AK35*1000</f>
        <v>74753000</v>
      </c>
      <c r="BK4" s="22">
        <f>DriversCGE!AL35*1000</f>
        <v>75134000</v>
      </c>
      <c r="BL4" s="22">
        <f>DriversCGE!AM35*1000</f>
        <v>75518000</v>
      </c>
    </row>
    <row r="5" spans="1:68" x14ac:dyDescent="0.25">
      <c r="A5" t="s">
        <v>811</v>
      </c>
      <c r="B5" t="s">
        <v>749</v>
      </c>
      <c r="C5" t="s">
        <v>812</v>
      </c>
      <c r="D5" s="21">
        <f t="shared" ref="D5:Y5" si="0">E5/(1+E7)</f>
        <v>1434.001314975608</v>
      </c>
      <c r="E5" s="21">
        <f t="shared" si="0"/>
        <v>1477.0213544248763</v>
      </c>
      <c r="F5" s="21">
        <f t="shared" si="0"/>
        <v>1521.3319950576226</v>
      </c>
      <c r="G5" s="21">
        <f t="shared" si="0"/>
        <v>1566.9719549093513</v>
      </c>
      <c r="H5" s="21">
        <f t="shared" si="0"/>
        <v>1613.981113556632</v>
      </c>
      <c r="I5" s="21">
        <f t="shared" si="0"/>
        <v>1662.400546963331</v>
      </c>
      <c r="J5" s="21">
        <f t="shared" si="0"/>
        <v>1732.221369935791</v>
      </c>
      <c r="K5" s="21">
        <f t="shared" si="0"/>
        <v>1777.2591255541217</v>
      </c>
      <c r="L5" s="21">
        <f t="shared" si="0"/>
        <v>1789.6999394330005</v>
      </c>
      <c r="M5" s="21">
        <f t="shared" si="0"/>
        <v>1838.0218377976914</v>
      </c>
      <c r="N5" s="21">
        <f t="shared" si="0"/>
        <v>1918.89479866079</v>
      </c>
      <c r="O5" s="21">
        <f t="shared" si="0"/>
        <v>1974.5427478219528</v>
      </c>
      <c r="P5" s="21">
        <f t="shared" si="0"/>
        <v>2049.5836709634436</v>
      </c>
      <c r="Q5" s="21">
        <f t="shared" si="0"/>
        <v>2110.6913854108248</v>
      </c>
      <c r="R5" s="21">
        <f t="shared" si="0"/>
        <v>2205.6234752650216</v>
      </c>
      <c r="S5" s="21">
        <f t="shared" si="0"/>
        <v>2322.7956654554487</v>
      </c>
      <c r="T5" s="21">
        <f t="shared" si="0"/>
        <v>2451.157385237816</v>
      </c>
      <c r="U5" s="21">
        <f t="shared" si="0"/>
        <v>2588.0714109738001</v>
      </c>
      <c r="V5" s="21">
        <f t="shared" si="0"/>
        <v>2685.4321959021477</v>
      </c>
      <c r="W5" s="21">
        <f t="shared" si="0"/>
        <v>2649.3866479893209</v>
      </c>
      <c r="X5" s="21">
        <f t="shared" si="0"/>
        <v>2730.9799552246523</v>
      </c>
      <c r="Y5" s="21">
        <f t="shared" si="0"/>
        <v>2824.6931510455088</v>
      </c>
      <c r="Z5" s="22">
        <f>SUM(DriversCGE!B8:B25)</f>
        <v>2893.58</v>
      </c>
      <c r="AA5" s="22">
        <f>SUM(DriversCGE!C8:C25)</f>
        <v>2965.2699999999995</v>
      </c>
      <c r="AB5" s="22">
        <f>SUM(DriversCGE!D8:D25)</f>
        <v>3020.96</v>
      </c>
      <c r="AC5" s="22">
        <f>SUM(DriversCGE!E8:E25)</f>
        <v>3059.4500000000003</v>
      </c>
      <c r="AD5" s="22">
        <f>SUM(DriversCGE!F8:F25)</f>
        <v>3083.92</v>
      </c>
      <c r="AE5" s="22">
        <f>SUM(DriversCGE!G8:G25)</f>
        <v>3120.5399999999995</v>
      </c>
      <c r="AF5" s="22">
        <f>SUM(DriversCGE!H8:H25)</f>
        <v>3152.24</v>
      </c>
      <c r="AG5" s="22">
        <f>SUM(DriversCGE!I8:I25)</f>
        <v>3179.29</v>
      </c>
      <c r="AH5" s="22">
        <f>SUM(DriversCGE!J8:J25)</f>
        <v>2948.9199999999996</v>
      </c>
      <c r="AI5" s="22">
        <f>SUM(DriversCGE!K8:K25)</f>
        <v>3014.3800000000006</v>
      </c>
      <c r="AJ5" s="22">
        <f>SUM(DriversCGE!L8:L25)</f>
        <v>3077.2000000000003</v>
      </c>
      <c r="AK5" s="22">
        <f>SUM(DriversCGE!M8:M25)</f>
        <v>3140.61</v>
      </c>
      <c r="AL5" s="22">
        <f>SUM(DriversCGE!N8:N25)</f>
        <v>3201.7699999999991</v>
      </c>
      <c r="AM5" s="22">
        <f>SUM(DriversCGE!O8:O25)</f>
        <v>3265.5400000000009</v>
      </c>
      <c r="AN5" s="22">
        <f>SUM(DriversCGE!P8:P25)</f>
        <v>3341.2800000000007</v>
      </c>
      <c r="AO5" s="22">
        <f>SUM(DriversCGE!Q8:Q25)</f>
        <v>3416.2799999999997</v>
      </c>
      <c r="AP5" s="22">
        <f>SUM(DriversCGE!R8:R25)</f>
        <v>3494.88</v>
      </c>
      <c r="AQ5" s="22">
        <f>SUM(DriversCGE!S8:S25)</f>
        <v>3576.08</v>
      </c>
      <c r="AR5" s="22">
        <f>SUM(DriversCGE!T8:T25)</f>
        <v>3660.1199999999994</v>
      </c>
      <c r="AS5" s="22">
        <f>SUM(DriversCGE!U8:U25)</f>
        <v>3761.0299999999997</v>
      </c>
      <c r="AT5" s="22">
        <f>SUM(DriversCGE!V8:V25)</f>
        <v>3857.2000000000003</v>
      </c>
      <c r="AU5" s="22">
        <f>SUM(DriversCGE!W8:W25)</f>
        <v>3964.01</v>
      </c>
      <c r="AV5" s="22">
        <f>SUM(DriversCGE!X8:X25)</f>
        <v>4078.2199999999993</v>
      </c>
      <c r="AW5" s="22">
        <f>SUM(DriversCGE!Y8:Y25)</f>
        <v>4200.2899999999991</v>
      </c>
      <c r="AX5" s="22">
        <f>SUM(DriversCGE!Z8:Z25)</f>
        <v>4325.97</v>
      </c>
      <c r="AY5" s="22">
        <f>SUM(DriversCGE!AA8:AA25)</f>
        <v>4457.0000000000018</v>
      </c>
      <c r="AZ5" s="22">
        <f>SUM(DriversCGE!AB8:AB25)</f>
        <v>4590.03</v>
      </c>
      <c r="BA5" s="22">
        <f>SUM(DriversCGE!AC8:AC25)</f>
        <v>4728.5300000000007</v>
      </c>
      <c r="BB5" s="22">
        <f>SUM(DriversCGE!AD8:AD25)</f>
        <v>4875.51</v>
      </c>
      <c r="BC5" s="22">
        <f>SUM(DriversCGE!AE8:AE25)</f>
        <v>5028.54</v>
      </c>
      <c r="BD5" s="22">
        <f>SUM(DriversCGE!AF8:AF25)</f>
        <v>5188.0999999999995</v>
      </c>
      <c r="BE5" s="22">
        <f>SUM(DriversCGE!AG8:AG25)</f>
        <v>5353.79</v>
      </c>
      <c r="BF5" s="22">
        <f>SUM(DriversCGE!AH8:AH25)</f>
        <v>5526.5</v>
      </c>
      <c r="BG5" s="22">
        <f>SUM(DriversCGE!AI8:AI25)</f>
        <v>5709.9300000000012</v>
      </c>
      <c r="BH5" s="22">
        <f>SUM(DriversCGE!AJ8:AJ25)</f>
        <v>5902.43</v>
      </c>
      <c r="BI5" s="22">
        <f>SUM(DriversCGE!AK8:AK25)</f>
        <v>6104.12</v>
      </c>
      <c r="BJ5" s="22">
        <f>SUM(DriversCGE!AL8:AL25)</f>
        <v>6308.13</v>
      </c>
      <c r="BK5" s="22">
        <f>SUM(DriversCGE!AM8:AM25)</f>
        <v>6522.2000000000007</v>
      </c>
      <c r="BL5" s="22">
        <f>SUM(DriversCGE!AN8:AN25)</f>
        <v>6747.130000000001</v>
      </c>
    </row>
    <row r="6" spans="1:68" x14ac:dyDescent="0.25">
      <c r="A6" t="s">
        <v>662</v>
      </c>
      <c r="B6" t="s">
        <v>361</v>
      </c>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807</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200-000000000000}">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J117"/>
  <sheetViews>
    <sheetView workbookViewId="0"/>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796</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797</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843</v>
      </c>
      <c r="F19" t="s">
        <v>327</v>
      </c>
      <c r="H19" s="56">
        <v>0.28999999999999998</v>
      </c>
    </row>
    <row r="20" spans="1:10" x14ac:dyDescent="0.25">
      <c r="A20" s="23" t="str">
        <f>A19</f>
        <v>3A Livestock</v>
      </c>
      <c r="B20" s="23"/>
      <c r="C20" s="23" t="str">
        <f>'IPCC Categories'!D13</f>
        <v>3A2aii Other cattle</v>
      </c>
      <c r="E20" t="s">
        <v>846</v>
      </c>
      <c r="F20" t="s">
        <v>327</v>
      </c>
      <c r="H20" s="56">
        <v>0.44</v>
      </c>
    </row>
    <row r="21" spans="1:10" x14ac:dyDescent="0.25">
      <c r="A21" t="str">
        <f>A18</f>
        <v>3A Livestock</v>
      </c>
      <c r="C21" t="str">
        <f>'IPCC Categories'!C7</f>
        <v>3A1c Sheep</v>
      </c>
      <c r="E21" t="s">
        <v>835</v>
      </c>
      <c r="F21" t="s">
        <v>327</v>
      </c>
      <c r="H21" s="56">
        <v>0.87</v>
      </c>
    </row>
    <row r="22" spans="1:10" x14ac:dyDescent="0.25">
      <c r="A22" t="str">
        <f t="shared" ref="A22:A26" si="0">A21</f>
        <v>3A Livestock</v>
      </c>
      <c r="C22" t="str">
        <f>'IPCC Categories'!C8</f>
        <v>3A1d Goats</v>
      </c>
      <c r="E22" t="s">
        <v>836</v>
      </c>
      <c r="F22" t="s">
        <v>327</v>
      </c>
      <c r="H22" s="56">
        <v>0.34</v>
      </c>
    </row>
    <row r="23" spans="1:10" x14ac:dyDescent="0.25">
      <c r="A23" t="str">
        <f t="shared" si="0"/>
        <v>3A Livestock</v>
      </c>
      <c r="C23" t="str">
        <f>'IPCC Categories'!C11</f>
        <v>3A1h Swine</v>
      </c>
      <c r="E23" t="s">
        <v>837</v>
      </c>
      <c r="F23" t="s">
        <v>327</v>
      </c>
      <c r="H23" s="56">
        <v>0.88</v>
      </c>
    </row>
    <row r="24" spans="1:10" x14ac:dyDescent="0.25">
      <c r="A24" t="str">
        <f t="shared" si="0"/>
        <v>3A Livestock</v>
      </c>
      <c r="C24" t="str">
        <f>'IPCC Categories'!C19</f>
        <v>3A2i Poultry</v>
      </c>
      <c r="E24" t="s">
        <v>839</v>
      </c>
      <c r="F24" t="s">
        <v>327</v>
      </c>
      <c r="H24" s="56">
        <v>0.96</v>
      </c>
    </row>
    <row r="25" spans="1:10" x14ac:dyDescent="0.25">
      <c r="A25" t="str">
        <f t="shared" si="0"/>
        <v>3A Livestock</v>
      </c>
      <c r="C25" t="str">
        <f>C24</f>
        <v>3A2i Poultry</v>
      </c>
      <c r="E25" t="s">
        <v>841</v>
      </c>
      <c r="F25" t="s">
        <v>327</v>
      </c>
      <c r="H25" s="56">
        <v>0.96</v>
      </c>
    </row>
    <row r="26" spans="1:10" x14ac:dyDescent="0.25">
      <c r="A26" t="str">
        <f t="shared" si="0"/>
        <v>3A Livestock</v>
      </c>
      <c r="C26" t="str">
        <f>C22</f>
        <v>3A1d Goats</v>
      </c>
      <c r="E26" t="s">
        <v>342</v>
      </c>
      <c r="F26" t="s">
        <v>327</v>
      </c>
      <c r="G26" t="s">
        <v>343</v>
      </c>
      <c r="H26" s="56">
        <v>0.06</v>
      </c>
    </row>
    <row r="27" spans="1:10" ht="18.75" customHeight="1" x14ac:dyDescent="0.25">
      <c r="A27" s="20" t="s">
        <v>629</v>
      </c>
      <c r="B27" s="20"/>
      <c r="C27" s="20"/>
      <c r="D27" s="15"/>
      <c r="E27" s="15"/>
      <c r="F27" s="15"/>
      <c r="G27" s="15"/>
      <c r="H27" s="15"/>
      <c r="I27" s="15"/>
      <c r="J27" s="15"/>
    </row>
    <row r="28" spans="1:10" x14ac:dyDescent="0.25">
      <c r="A28" t="str">
        <f>A40</f>
        <v>3C Aggregated and non-CO2 emissions on land</v>
      </c>
      <c r="B28" t="str">
        <f>B40</f>
        <v>3C4 Direct N2O from managed soils (N2O)</v>
      </c>
      <c r="C28" t="str">
        <f>'IPCC Categories'!B73</f>
        <v>3C4 Direct N2O from managed soils (N2O)</v>
      </c>
      <c r="E28" t="s">
        <v>855</v>
      </c>
      <c r="H28" s="56">
        <v>1.5</v>
      </c>
    </row>
    <row r="29" spans="1:10" x14ac:dyDescent="0.25">
      <c r="A29" t="str">
        <f>A28</f>
        <v>3C Aggregated and non-CO2 emissions on land</v>
      </c>
      <c r="B29" t="str">
        <f>B28</f>
        <v>3C4 Direct N2O from managed soils (N2O)</v>
      </c>
      <c r="C29" t="str">
        <f>C28</f>
        <v>3C4 Direct N2O from managed soils (N2O)</v>
      </c>
      <c r="E29" t="s">
        <v>856</v>
      </c>
      <c r="H29" s="56">
        <v>5.5</v>
      </c>
    </row>
    <row r="30" spans="1:10" x14ac:dyDescent="0.25">
      <c r="A30" t="str">
        <f t="shared" ref="A30:A33" si="1">A29</f>
        <v>3C Aggregated and non-CO2 emissions on land</v>
      </c>
      <c r="B30" t="str">
        <f t="shared" ref="B30:B33" si="2">B29</f>
        <v>3C4 Direct N2O from managed soils (N2O)</v>
      </c>
      <c r="C30" t="str">
        <f t="shared" ref="C30:C33" si="3">C29</f>
        <v>3C4 Direct N2O from managed soils (N2O)</v>
      </c>
      <c r="E30" t="s">
        <v>857</v>
      </c>
      <c r="H30" s="56">
        <v>5.5</v>
      </c>
    </row>
    <row r="31" spans="1:10" x14ac:dyDescent="0.25">
      <c r="A31" t="str">
        <f t="shared" si="1"/>
        <v>3C Aggregated and non-CO2 emissions on land</v>
      </c>
      <c r="B31" t="str">
        <f t="shared" si="2"/>
        <v>3C4 Direct N2O from managed soils (N2O)</v>
      </c>
      <c r="C31" t="str">
        <f t="shared" si="3"/>
        <v>3C4 Direct N2O from managed soils (N2O)</v>
      </c>
      <c r="E31" t="s">
        <v>858</v>
      </c>
      <c r="H31" s="56">
        <v>2</v>
      </c>
    </row>
    <row r="32" spans="1:10" x14ac:dyDescent="0.25">
      <c r="A32" t="str">
        <f t="shared" si="1"/>
        <v>3C Aggregated and non-CO2 emissions on land</v>
      </c>
      <c r="B32" t="str">
        <f t="shared" si="2"/>
        <v>3C4 Direct N2O from managed soils (N2O)</v>
      </c>
      <c r="C32" t="str">
        <f t="shared" si="3"/>
        <v>3C4 Direct N2O from managed soils (N2O)</v>
      </c>
      <c r="E32" t="s">
        <v>859</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860</v>
      </c>
      <c r="H33" s="56">
        <v>1.6</v>
      </c>
    </row>
    <row r="34" spans="1:8" x14ac:dyDescent="0.25">
      <c r="A34" t="str">
        <f>A50</f>
        <v>3C Aggregated and non-CO2 emissions on land</v>
      </c>
      <c r="B34" t="str">
        <f>B50</f>
        <v>3C4 Direct N2O from managed soils (N2O)</v>
      </c>
      <c r="C34" t="str">
        <f>C33</f>
        <v>3C4 Direct N2O from managed soils (N2O)</v>
      </c>
      <c r="E34" t="s">
        <v>867</v>
      </c>
      <c r="F34" t="s">
        <v>327</v>
      </c>
      <c r="H34" s="56">
        <v>0.6</v>
      </c>
    </row>
    <row r="35" spans="1:8" x14ac:dyDescent="0.25">
      <c r="A35" t="str">
        <f>A34</f>
        <v>3C Aggregated and non-CO2 emissions on land</v>
      </c>
      <c r="B35" t="str">
        <f>B34</f>
        <v>3C4 Direct N2O from managed soils (N2O)</v>
      </c>
      <c r="C35" t="str">
        <f>C34</f>
        <v>3C4 Direct N2O from managed soils (N2O)</v>
      </c>
      <c r="E35" t="s">
        <v>868</v>
      </c>
      <c r="F35" t="s">
        <v>327</v>
      </c>
      <c r="H35" s="56">
        <v>0.7</v>
      </c>
    </row>
    <row r="36" spans="1:8" x14ac:dyDescent="0.25">
      <c r="A36" t="str">
        <f t="shared" ref="A36:A39" si="4">A35</f>
        <v>3C Aggregated and non-CO2 emissions on land</v>
      </c>
      <c r="B36" t="str">
        <f t="shared" ref="B36:B39" si="5">B35</f>
        <v>3C4 Direct N2O from managed soils (N2O)</v>
      </c>
      <c r="C36" t="str">
        <f t="shared" ref="C36:C39" si="6">C35</f>
        <v>3C4 Direct N2O from managed soils (N2O)</v>
      </c>
      <c r="E36" t="s">
        <v>869</v>
      </c>
      <c r="F36" t="s">
        <v>327</v>
      </c>
      <c r="H36" s="56">
        <v>0.7</v>
      </c>
    </row>
    <row r="37" spans="1:8" x14ac:dyDescent="0.25">
      <c r="A37" t="str">
        <f t="shared" si="4"/>
        <v>3C Aggregated and non-CO2 emissions on land</v>
      </c>
      <c r="B37" t="str">
        <f t="shared" si="5"/>
        <v>3C4 Direct N2O from managed soils (N2O)</v>
      </c>
      <c r="C37" t="str">
        <f t="shared" si="6"/>
        <v>3C4 Direct N2O from managed soils (N2O)</v>
      </c>
      <c r="E37" t="s">
        <v>870</v>
      </c>
      <c r="F37" t="s">
        <v>327</v>
      </c>
      <c r="H37" s="56">
        <v>0.25</v>
      </c>
    </row>
    <row r="38" spans="1:8" x14ac:dyDescent="0.25">
      <c r="A38" t="str">
        <f t="shared" si="4"/>
        <v>3C Aggregated and non-CO2 emissions on land</v>
      </c>
      <c r="B38" t="str">
        <f t="shared" si="5"/>
        <v>3C4 Direct N2O from managed soils (N2O)</v>
      </c>
      <c r="C38" t="str">
        <f t="shared" si="6"/>
        <v>3C4 Direct N2O from managed soils (N2O)</v>
      </c>
      <c r="E38" t="s">
        <v>871</v>
      </c>
      <c r="F38" t="s">
        <v>327</v>
      </c>
      <c r="H38" s="56">
        <v>0.6</v>
      </c>
    </row>
    <row r="39" spans="1:8" x14ac:dyDescent="0.25">
      <c r="A39" t="str">
        <f t="shared" si="4"/>
        <v>3C Aggregated and non-CO2 emissions on land</v>
      </c>
      <c r="B39" t="str">
        <f t="shared" si="5"/>
        <v>3C4 Direct N2O from managed soils (N2O)</v>
      </c>
      <c r="C39" t="str">
        <f t="shared" si="6"/>
        <v>3C4 Direct N2O from managed soils (N2O)</v>
      </c>
      <c r="E39" t="s">
        <v>872</v>
      </c>
      <c r="F39" t="s">
        <v>327</v>
      </c>
      <c r="H39" s="56">
        <v>0.65</v>
      </c>
    </row>
    <row r="40" spans="1:8" x14ac:dyDescent="0.25">
      <c r="A40" t="str">
        <f>'IPCC Categories'!A59</f>
        <v>3C Aggregated and non-CO2 emissions on land</v>
      </c>
      <c r="B40" t="str">
        <f>'IPCC Categories'!B73</f>
        <v>3C4 Direct N2O from managed soils (N2O)</v>
      </c>
      <c r="C40" t="str">
        <f>'IPCC Categories'!C75</f>
        <v>Crop residues</v>
      </c>
      <c r="E40" t="s">
        <v>445</v>
      </c>
      <c r="F40" t="s">
        <v>377</v>
      </c>
      <c r="H40" s="56">
        <f>1+(70/30)</f>
        <v>3.3333333333333335</v>
      </c>
    </row>
    <row r="41" spans="1:8" x14ac:dyDescent="0.25">
      <c r="A41" t="str">
        <f t="shared" ref="A41:B43" si="7">A40</f>
        <v>3C Aggregated and non-CO2 emissions on land</v>
      </c>
      <c r="B41" t="str">
        <f t="shared" si="7"/>
        <v>3C4 Direct N2O from managed soils (N2O)</v>
      </c>
      <c r="C41" t="str">
        <f>'IPCC Categories'!B71</f>
        <v>3C2 Liming (CO2)</v>
      </c>
      <c r="E41" t="s">
        <v>886</v>
      </c>
      <c r="F41" t="s">
        <v>365</v>
      </c>
      <c r="H41" s="56">
        <v>0.5</v>
      </c>
    </row>
    <row r="42" spans="1:8" x14ac:dyDescent="0.25">
      <c r="A42" t="str">
        <f t="shared" si="7"/>
        <v>3C Aggregated and non-CO2 emissions on land</v>
      </c>
      <c r="B42" t="str">
        <f t="shared" si="7"/>
        <v>3C4 Direct N2O from managed soils (N2O)</v>
      </c>
      <c r="C42" t="str">
        <f>C41</f>
        <v>3C2 Liming (CO2)</v>
      </c>
      <c r="E42" t="s">
        <v>887</v>
      </c>
      <c r="F42" t="s">
        <v>365</v>
      </c>
      <c r="H42" s="56">
        <v>1.1499999999999999</v>
      </c>
    </row>
    <row r="43" spans="1:8" x14ac:dyDescent="0.25">
      <c r="A43" t="str">
        <f t="shared" si="7"/>
        <v>3C Aggregated and non-CO2 emissions on land</v>
      </c>
      <c r="B43" t="str">
        <f t="shared" si="7"/>
        <v>3C4 Direct N2O from managed soils (N2O)</v>
      </c>
      <c r="C43" t="str">
        <f>C42</f>
        <v>3C2 Liming (CO2)</v>
      </c>
      <c r="E43" t="s">
        <v>888</v>
      </c>
      <c r="F43" t="s">
        <v>365</v>
      </c>
      <c r="H43" s="56">
        <v>0.63</v>
      </c>
    </row>
    <row r="44" spans="1:8" x14ac:dyDescent="0.25">
      <c r="A44" t="str">
        <f>A40</f>
        <v>3C Aggregated and non-CO2 emissions on land</v>
      </c>
      <c r="B44" t="str">
        <f>B40</f>
        <v>3C4 Direct N2O from managed soils (N2O)</v>
      </c>
      <c r="C44" t="str">
        <f>C43</f>
        <v>3C2 Liming (CO2)</v>
      </c>
      <c r="E44" t="s">
        <v>885</v>
      </c>
      <c r="F44" t="s">
        <v>327</v>
      </c>
      <c r="H44" s="56">
        <v>0.55000000000000004</v>
      </c>
    </row>
    <row r="45" spans="1:8" x14ac:dyDescent="0.25">
      <c r="A45" t="str">
        <f>'IPCC Categories'!A59</f>
        <v>3C Aggregated and non-CO2 emissions on land</v>
      </c>
      <c r="B45" t="str">
        <f>'IPCC Categories'!B73</f>
        <v>3C4 Direct N2O from managed soils (N2O)</v>
      </c>
      <c r="C45" t="s">
        <v>310</v>
      </c>
      <c r="D45" t="str">
        <f>" - "&amp;'Activity data'!D5</f>
        <v xml:space="preserve"> - TMR</v>
      </c>
      <c r="E45" t="str">
        <f t="shared" ref="E45:E65" si="8">C45&amp;D45</f>
        <v>Excretion rate - TMR</v>
      </c>
      <c r="F45" t="s">
        <v>311</v>
      </c>
      <c r="H45" s="22">
        <f>SUM('Aggregated EF'!T8:T10)</f>
        <v>128.28236394776278</v>
      </c>
    </row>
    <row r="46" spans="1:8" x14ac:dyDescent="0.25">
      <c r="A46" t="str">
        <f t="shared" ref="A46:A62" si="9">A45</f>
        <v>3C Aggregated and non-CO2 emissions on land</v>
      </c>
      <c r="B46" t="str">
        <f t="shared" ref="B46:B62" si="10">B45</f>
        <v>3C4 Direct N2O from managed soils (N2O)</v>
      </c>
      <c r="C46" t="str">
        <f t="shared" ref="C46:C62" si="11">C45</f>
        <v>Excretion rate</v>
      </c>
      <c r="D46" t="str">
        <f>" - "&amp;'Activity data'!D6</f>
        <v xml:space="preserve"> - Pasture</v>
      </c>
      <c r="E46" t="str">
        <f t="shared" si="8"/>
        <v>Excretion rate - Pasture</v>
      </c>
      <c r="F46" t="str">
        <f t="shared" ref="F46:F62" si="12">F45</f>
        <v>kg N/head/yr</v>
      </c>
      <c r="H46" s="22">
        <f>SUM('Aggregated EF'!T5:T7)</f>
        <v>116.88195504174696</v>
      </c>
    </row>
    <row r="47" spans="1:8" x14ac:dyDescent="0.25">
      <c r="A47" t="str">
        <f t="shared" si="9"/>
        <v>3C Aggregated and non-CO2 emissions on land</v>
      </c>
      <c r="B47" t="str">
        <f t="shared" si="10"/>
        <v>3C4 Direct N2O from managed soils (N2O)</v>
      </c>
      <c r="C47" t="str">
        <f t="shared" si="11"/>
        <v>Excretion rate</v>
      </c>
      <c r="D47" t="str">
        <f>" - "&amp;'Activity data'!D7</f>
        <v xml:space="preserve"> - Non-lactating</v>
      </c>
      <c r="E47" t="str">
        <f t="shared" si="8"/>
        <v>Excretion rate - Non-lactating</v>
      </c>
      <c r="F47" t="str">
        <f t="shared" si="12"/>
        <v>kg N/head/yr</v>
      </c>
      <c r="H47" s="22">
        <f>SUM('Aggregated EF'!T12:T21)</f>
        <v>40.496928454397946</v>
      </c>
    </row>
    <row r="48" spans="1:8" x14ac:dyDescent="0.25">
      <c r="A48" t="str">
        <f t="shared" si="9"/>
        <v>3C Aggregated and non-CO2 emissions on land</v>
      </c>
      <c r="B48" t="str">
        <f t="shared" si="10"/>
        <v>3C4 Direct N2O from managed soils (N2O)</v>
      </c>
      <c r="C48" t="str">
        <f t="shared" si="11"/>
        <v>Excretion rate</v>
      </c>
      <c r="D48" t="str">
        <f>" - "&amp;'Activity data'!D8&amp;" cattle"</f>
        <v xml:space="preserve"> - Commercial cattle</v>
      </c>
      <c r="E48" t="str">
        <f t="shared" si="8"/>
        <v>Excretion rate - Commercial cattle</v>
      </c>
      <c r="F48" t="str">
        <f t="shared" si="12"/>
        <v>kg N/head/yr</v>
      </c>
      <c r="H48" s="22">
        <f>SUM('Aggregated EF'!T22:T24,'Aggregated EF'!T26:T28)</f>
        <v>86.354881619987609</v>
      </c>
    </row>
    <row r="49" spans="1:8" x14ac:dyDescent="0.25">
      <c r="A49" t="str">
        <f t="shared" si="9"/>
        <v>3C Aggregated and non-CO2 emissions on land</v>
      </c>
      <c r="B49" t="str">
        <f t="shared" si="10"/>
        <v>3C4 Direct N2O from managed soils (N2O)</v>
      </c>
      <c r="C49" t="str">
        <f t="shared" si="11"/>
        <v>Excretion rate</v>
      </c>
      <c r="D49" t="str">
        <f>" - "&amp;'Activity data'!D9&amp;" cattle"</f>
        <v xml:space="preserve"> - Subsistence cattle</v>
      </c>
      <c r="E49" t="str">
        <f t="shared" si="8"/>
        <v>Excretion rate - Subsistence cattle</v>
      </c>
      <c r="F49" t="str">
        <f t="shared" si="12"/>
        <v>kg N/head/yr</v>
      </c>
      <c r="H49" s="22">
        <f>SUM('Aggregated EF'!T29:T34)</f>
        <v>64.633710943402036</v>
      </c>
    </row>
    <row r="50" spans="1:8" x14ac:dyDescent="0.25">
      <c r="A50" t="str">
        <f t="shared" si="9"/>
        <v>3C Aggregated and non-CO2 emissions on land</v>
      </c>
      <c r="B50" t="str">
        <f t="shared" si="10"/>
        <v>3C4 Direct N2O from managed soils (N2O)</v>
      </c>
      <c r="C50" t="str">
        <f t="shared" si="11"/>
        <v>Excretion rate</v>
      </c>
      <c r="D50" t="str">
        <f>" - "&amp;'Activity data'!D10</f>
        <v xml:space="preserve"> - Feedlot</v>
      </c>
      <c r="E50" t="str">
        <f t="shared" si="8"/>
        <v>Excretion rate - Feedlot</v>
      </c>
      <c r="F50" t="str">
        <f t="shared" si="12"/>
        <v>kg N/head/yr</v>
      </c>
      <c r="H50" s="22">
        <f>'Aggregated EF'!T25</f>
        <v>65.765699999999995</v>
      </c>
    </row>
    <row r="51" spans="1:8" x14ac:dyDescent="0.25">
      <c r="A51" t="str">
        <f t="shared" si="9"/>
        <v>3C Aggregated and non-CO2 emissions on land</v>
      </c>
      <c r="B51" t="str">
        <f t="shared" si="10"/>
        <v>3C4 Direct N2O from managed soils (N2O)</v>
      </c>
      <c r="C51" t="str">
        <f t="shared" si="11"/>
        <v>Excretion rate</v>
      </c>
      <c r="D51" t="str">
        <f>" - "&amp;'Activity data'!D11&amp;" sheep"</f>
        <v xml:space="preserve"> - Commercial sheep</v>
      </c>
      <c r="E51" t="str">
        <f t="shared" si="8"/>
        <v>Excretion rate - Commercial sheep</v>
      </c>
      <c r="F51" t="str">
        <f t="shared" si="12"/>
        <v>kg N/head/yr</v>
      </c>
      <c r="H51" s="22">
        <f>SUM('Aggregated EF'!T36:T59)</f>
        <v>19.60551595998232</v>
      </c>
    </row>
    <row r="52" spans="1:8" x14ac:dyDescent="0.25">
      <c r="A52" t="str">
        <f t="shared" si="9"/>
        <v>3C Aggregated and non-CO2 emissions on land</v>
      </c>
      <c r="B52" t="str">
        <f t="shared" si="10"/>
        <v>3C4 Direct N2O from managed soils (N2O)</v>
      </c>
      <c r="C52" t="str">
        <f t="shared" si="11"/>
        <v>Excretion rate</v>
      </c>
      <c r="D52" t="str">
        <f>" - "&amp;'Activity data'!D12&amp;" sheep"</f>
        <v xml:space="preserve"> - Subsistence sheep</v>
      </c>
      <c r="E52" t="str">
        <f t="shared" si="8"/>
        <v>Excretion rate - Subsistence sheep</v>
      </c>
      <c r="F52" t="str">
        <f t="shared" si="12"/>
        <v>kg N/head/yr</v>
      </c>
      <c r="H52" s="22">
        <f>SUM('Aggregated EF'!T60:T83)</f>
        <v>15.591414113527657</v>
      </c>
    </row>
    <row r="53" spans="1:8" x14ac:dyDescent="0.25">
      <c r="A53" t="str">
        <f t="shared" si="9"/>
        <v>3C Aggregated and non-CO2 emissions on land</v>
      </c>
      <c r="B53" t="str">
        <f t="shared" si="10"/>
        <v>3C4 Direct N2O from managed soils (N2O)</v>
      </c>
      <c r="C53" t="str">
        <f t="shared" si="11"/>
        <v>Excretion rate</v>
      </c>
      <c r="D53" t="str">
        <f>" - "&amp;'Activity data'!D13&amp;" goats"</f>
        <v xml:space="preserve"> - Commercial goats</v>
      </c>
      <c r="E53" t="str">
        <f t="shared" si="8"/>
        <v>Excretion rate - Commercial goats</v>
      </c>
      <c r="F53" t="str">
        <f t="shared" si="12"/>
        <v>kg N/head/yr</v>
      </c>
      <c r="H53" s="22">
        <f>SUM('Aggregated EF'!T85:T102)</f>
        <v>22.287353637058541</v>
      </c>
    </row>
    <row r="54" spans="1:8" x14ac:dyDescent="0.25">
      <c r="A54" t="str">
        <f t="shared" si="9"/>
        <v>3C Aggregated and non-CO2 emissions on land</v>
      </c>
      <c r="B54" t="str">
        <f t="shared" si="10"/>
        <v>3C4 Direct N2O from managed soils (N2O)</v>
      </c>
      <c r="C54" t="str">
        <f t="shared" si="11"/>
        <v>Excretion rate</v>
      </c>
      <c r="D54" t="str">
        <f>" - "&amp;'Activity data'!D14&amp;" goats"</f>
        <v xml:space="preserve"> - Subsistence goats</v>
      </c>
      <c r="E54" t="str">
        <f t="shared" si="8"/>
        <v>Excretion rate - Subsistence goats</v>
      </c>
      <c r="F54" t="str">
        <f t="shared" si="12"/>
        <v>kg N/head/yr</v>
      </c>
      <c r="H54" s="22">
        <f>SUM('Aggregated EF'!T103:T108)</f>
        <v>20.227322529999995</v>
      </c>
    </row>
    <row r="55" spans="1:8" x14ac:dyDescent="0.25">
      <c r="A55" t="str">
        <f t="shared" si="9"/>
        <v>3C Aggregated and non-CO2 emissions on land</v>
      </c>
      <c r="B55" t="str">
        <f t="shared" si="10"/>
        <v>3C4 Direct N2O from managed soils (N2O)</v>
      </c>
      <c r="C55" t="str">
        <f t="shared" si="11"/>
        <v>Excretion rate</v>
      </c>
      <c r="D55" t="str">
        <f>" - "&amp;'Activity data'!D15</f>
        <v xml:space="preserve"> - Horses</v>
      </c>
      <c r="E55" t="str">
        <f t="shared" si="8"/>
        <v>Excretion rate - Horses</v>
      </c>
      <c r="F55" t="str">
        <f t="shared" si="12"/>
        <v>kg N/head/yr</v>
      </c>
      <c r="H55" s="22">
        <f>'Aggregated EF'!T110</f>
        <v>39.5</v>
      </c>
    </row>
    <row r="56" spans="1:8" x14ac:dyDescent="0.25">
      <c r="A56" t="str">
        <f t="shared" si="9"/>
        <v>3C Aggregated and non-CO2 emissions on land</v>
      </c>
      <c r="B56" t="str">
        <f t="shared" si="10"/>
        <v>3C4 Direct N2O from managed soils (N2O)</v>
      </c>
      <c r="C56" t="str">
        <f t="shared" si="11"/>
        <v>Excretion rate</v>
      </c>
      <c r="D56" t="str">
        <f>" - "&amp;'Activity data'!D16</f>
        <v xml:space="preserve"> - Mules &amp; Asses</v>
      </c>
      <c r="E56" t="str">
        <f t="shared" si="8"/>
        <v>Excretion rate - Mules &amp; Asses</v>
      </c>
      <c r="F56" t="str">
        <f t="shared" si="12"/>
        <v>kg N/head/yr</v>
      </c>
      <c r="H56" s="22">
        <f>'Aggregated EF'!T112</f>
        <v>13.2</v>
      </c>
    </row>
    <row r="57" spans="1:8" x14ac:dyDescent="0.25">
      <c r="A57" t="str">
        <f t="shared" si="9"/>
        <v>3C Aggregated and non-CO2 emissions on land</v>
      </c>
      <c r="B57" t="str">
        <f t="shared" si="10"/>
        <v>3C4 Direct N2O from managed soils (N2O)</v>
      </c>
      <c r="C57" t="str">
        <f t="shared" si="11"/>
        <v>Excretion rate</v>
      </c>
      <c r="D57" t="str">
        <f>" - "&amp;'Activity data'!D17&amp;" swine"</f>
        <v xml:space="preserve"> - Commercial swine</v>
      </c>
      <c r="E57" t="str">
        <f t="shared" si="8"/>
        <v>Excretion rate - Commercial swine</v>
      </c>
      <c r="F57" t="str">
        <f t="shared" si="12"/>
        <v>kg N/head/yr</v>
      </c>
      <c r="H57" s="22">
        <f>SUM('Aggregated EF'!T114:T123)</f>
        <v>13.769600000000001</v>
      </c>
    </row>
    <row r="58" spans="1:8" x14ac:dyDescent="0.25">
      <c r="A58" t="str">
        <f t="shared" si="9"/>
        <v>3C Aggregated and non-CO2 emissions on land</v>
      </c>
      <c r="B58" t="str">
        <f t="shared" si="10"/>
        <v>3C4 Direct N2O from managed soils (N2O)</v>
      </c>
      <c r="C58" t="str">
        <f t="shared" si="11"/>
        <v>Excretion rate</v>
      </c>
      <c r="D58" t="str">
        <f>" - "&amp;'Activity data'!D18&amp;" swine"</f>
        <v xml:space="preserve"> - Subsistence swine</v>
      </c>
      <c r="E58" t="str">
        <f t="shared" si="8"/>
        <v>Excretion rate - Subsistence swine</v>
      </c>
      <c r="F58" t="str">
        <f t="shared" si="12"/>
        <v>kg N/head/yr</v>
      </c>
      <c r="H58" s="22">
        <f>SUM('Aggregated EF'!T124:T133)</f>
        <v>15.091520000000001</v>
      </c>
    </row>
    <row r="59" spans="1:8" x14ac:dyDescent="0.25">
      <c r="A59" t="str">
        <f t="shared" si="9"/>
        <v>3C Aggregated and non-CO2 emissions on land</v>
      </c>
      <c r="B59" t="str">
        <f t="shared" si="10"/>
        <v>3C4 Direct N2O from managed soils (N2O)</v>
      </c>
      <c r="C59" t="str">
        <f t="shared" si="11"/>
        <v>Excretion rate</v>
      </c>
      <c r="D59" t="str">
        <f>" - "&amp;'Activity data'!D19</f>
        <v xml:space="preserve"> - Commercial layers</v>
      </c>
      <c r="E59" t="str">
        <f t="shared" si="8"/>
        <v>Excretion rate - Commercial layers</v>
      </c>
      <c r="F59" t="str">
        <f t="shared" si="12"/>
        <v>kg N/head/yr</v>
      </c>
      <c r="H59" s="22">
        <f>'Aggregated EF'!T136</f>
        <v>0.6</v>
      </c>
    </row>
    <row r="60" spans="1:8" x14ac:dyDescent="0.25">
      <c r="A60" t="str">
        <f t="shared" si="9"/>
        <v>3C Aggregated and non-CO2 emissions on land</v>
      </c>
      <c r="B60" t="str">
        <f t="shared" si="10"/>
        <v>3C4 Direct N2O from managed soils (N2O)</v>
      </c>
      <c r="C60" t="str">
        <f t="shared" si="11"/>
        <v>Excretion rate</v>
      </c>
      <c r="D60" t="str">
        <f>" - "&amp;'Activity data'!D20</f>
        <v xml:space="preserve"> - Commercial broilers</v>
      </c>
      <c r="E60" t="str">
        <f t="shared" si="8"/>
        <v>Excretion rate - Commercial broilers</v>
      </c>
      <c r="F60" t="str">
        <f t="shared" si="12"/>
        <v>kg N/head/yr</v>
      </c>
      <c r="H60" s="22">
        <f>'Aggregated EF'!T135</f>
        <v>0.7</v>
      </c>
    </row>
    <row r="61" spans="1:8" x14ac:dyDescent="0.25">
      <c r="A61" t="str">
        <f t="shared" si="9"/>
        <v>3C Aggregated and non-CO2 emissions on land</v>
      </c>
      <c r="B61" t="str">
        <f t="shared" si="10"/>
        <v>3C4 Direct N2O from managed soils (N2O)</v>
      </c>
      <c r="C61" t="str">
        <f t="shared" si="11"/>
        <v>Excretion rate</v>
      </c>
      <c r="D61" t="str">
        <f>" - "&amp;'Activity data'!D21</f>
        <v xml:space="preserve"> - Subsistence layers</v>
      </c>
      <c r="E61" t="str">
        <f t="shared" si="8"/>
        <v>Excretion rate - Subsistence layers</v>
      </c>
      <c r="F61" t="str">
        <f t="shared" si="12"/>
        <v>kg N/head/yr</v>
      </c>
      <c r="H61" s="22">
        <f>'Aggregated EF'!T138</f>
        <v>0.6</v>
      </c>
    </row>
    <row r="62" spans="1:8" x14ac:dyDescent="0.25">
      <c r="A62" t="str">
        <f t="shared" si="9"/>
        <v>3C Aggregated and non-CO2 emissions on land</v>
      </c>
      <c r="B62" t="str">
        <f t="shared" si="10"/>
        <v>3C4 Direct N2O from managed soils (N2O)</v>
      </c>
      <c r="C62" t="str">
        <f t="shared" si="11"/>
        <v>Excretion rate</v>
      </c>
      <c r="D62" t="str">
        <f>" - "&amp;'Activity data'!D22</f>
        <v xml:space="preserve"> - Subsistence broilers</v>
      </c>
      <c r="E62" t="str">
        <f t="shared" si="8"/>
        <v>Excretion rate - Subsistence broilers</v>
      </c>
      <c r="F62" t="str">
        <f t="shared" si="12"/>
        <v>kg N/head/yr</v>
      </c>
      <c r="H62" s="22">
        <f>'Aggregated EF'!T137</f>
        <v>0.7</v>
      </c>
    </row>
    <row r="63" spans="1:8" x14ac:dyDescent="0.25">
      <c r="A63" t="str">
        <f t="shared" ref="A63:A94" si="13">A62</f>
        <v>3C Aggregated and non-CO2 emissions on land</v>
      </c>
      <c r="B63" t="str">
        <f t="shared" ref="B63:B94" si="14">B62</f>
        <v>3C4 Direct N2O from managed soils (N2O)</v>
      </c>
      <c r="C63" t="s">
        <v>391</v>
      </c>
      <c r="D63" t="str">
        <f t="shared" ref="D63:D96" si="15">D45</f>
        <v xml:space="preserve"> - TMR</v>
      </c>
      <c r="E63" t="str">
        <f t="shared" si="8"/>
        <v>FracMM - TMR</v>
      </c>
      <c r="F63" t="s">
        <v>327</v>
      </c>
      <c r="H63" s="22">
        <v>1</v>
      </c>
    </row>
    <row r="64" spans="1:8" x14ac:dyDescent="0.25">
      <c r="A64" t="str">
        <f t="shared" si="13"/>
        <v>3C Aggregated and non-CO2 emissions on land</v>
      </c>
      <c r="B64" t="str">
        <f t="shared" si="14"/>
        <v>3C4 Direct N2O from managed soils (N2O)</v>
      </c>
      <c r="C64" t="s">
        <v>391</v>
      </c>
      <c r="D64" t="str">
        <f t="shared" si="15"/>
        <v xml:space="preserve"> - Pasture</v>
      </c>
      <c r="E64" t="str">
        <f t="shared" si="8"/>
        <v>FracMM - Pasture</v>
      </c>
      <c r="F64" t="s">
        <v>327</v>
      </c>
      <c r="H64" s="22">
        <v>0.4</v>
      </c>
    </row>
    <row r="65" spans="1:8" x14ac:dyDescent="0.25">
      <c r="A65" t="str">
        <f t="shared" si="13"/>
        <v>3C Aggregated and non-CO2 emissions on land</v>
      </c>
      <c r="B65" t="str">
        <f t="shared" si="14"/>
        <v>3C4 Direct N2O from managed soils (N2O)</v>
      </c>
      <c r="C65" t="s">
        <v>391</v>
      </c>
      <c r="D65" t="str">
        <f t="shared" si="15"/>
        <v xml:space="preserve"> - Non-lactating</v>
      </c>
      <c r="E65" t="str">
        <f t="shared" si="8"/>
        <v>FracMM - Non-lactating</v>
      </c>
      <c r="F65" t="s">
        <v>327</v>
      </c>
      <c r="H65" s="22">
        <v>0.05</v>
      </c>
    </row>
    <row r="66" spans="1:8" x14ac:dyDescent="0.25">
      <c r="A66" t="str">
        <f t="shared" si="13"/>
        <v>3C Aggregated and non-CO2 emissions on land</v>
      </c>
      <c r="B66" t="str">
        <f t="shared" si="14"/>
        <v>3C4 Direct N2O from managed soils (N2O)</v>
      </c>
      <c r="C66" t="s">
        <v>391</v>
      </c>
      <c r="D66" t="str">
        <f t="shared" si="15"/>
        <v xml:space="preserve"> - Commercial cattle</v>
      </c>
      <c r="E66" t="str">
        <f>C66&amp;D66&amp;" cattle"</f>
        <v>FracMM - Commercial cattle cattle</v>
      </c>
      <c r="F66" t="s">
        <v>327</v>
      </c>
      <c r="H66" s="22">
        <v>0.05</v>
      </c>
    </row>
    <row r="67" spans="1:8" x14ac:dyDescent="0.25">
      <c r="A67" t="str">
        <f t="shared" si="13"/>
        <v>3C Aggregated and non-CO2 emissions on land</v>
      </c>
      <c r="B67" t="str">
        <f t="shared" si="14"/>
        <v>3C4 Direct N2O from managed soils (N2O)</v>
      </c>
      <c r="C67" t="s">
        <v>391</v>
      </c>
      <c r="D67" t="str">
        <f t="shared" si="15"/>
        <v xml:space="preserve"> - Subsistence cattle</v>
      </c>
      <c r="E67" t="str">
        <f>C67&amp;D67&amp;" cattle"</f>
        <v>FracMM - Subsistence cattle cattle</v>
      </c>
      <c r="F67" t="s">
        <v>327</v>
      </c>
      <c r="H67" s="22">
        <v>0.1</v>
      </c>
    </row>
    <row r="68" spans="1:8" x14ac:dyDescent="0.25">
      <c r="A68" t="str">
        <f t="shared" si="13"/>
        <v>3C Aggregated and non-CO2 emissions on land</v>
      </c>
      <c r="B68" t="str">
        <f t="shared" si="14"/>
        <v>3C4 Direct N2O from managed soils (N2O)</v>
      </c>
      <c r="C68" t="s">
        <v>391</v>
      </c>
      <c r="D68" t="str">
        <f t="shared" si="15"/>
        <v xml:space="preserve"> - Feedlot</v>
      </c>
      <c r="E68" t="str">
        <f t="shared" ref="E68:E112" si="16">C68&amp;D68</f>
        <v>FracMM - Feedlot</v>
      </c>
      <c r="F68" t="s">
        <v>327</v>
      </c>
      <c r="H68" s="22">
        <v>1</v>
      </c>
    </row>
    <row r="69" spans="1:8" x14ac:dyDescent="0.25">
      <c r="A69" t="str">
        <f t="shared" si="13"/>
        <v>3C Aggregated and non-CO2 emissions on land</v>
      </c>
      <c r="B69" t="str">
        <f t="shared" si="14"/>
        <v>3C4 Direct N2O from managed soils (N2O)</v>
      </c>
      <c r="C69" t="s">
        <v>391</v>
      </c>
      <c r="D69" t="str">
        <f t="shared" si="15"/>
        <v xml:space="preserve"> - Commercial sheep</v>
      </c>
      <c r="E69" t="str">
        <f t="shared" si="16"/>
        <v>FracMM - Commercial sheep</v>
      </c>
      <c r="F69" t="s">
        <v>327</v>
      </c>
      <c r="H69" s="22">
        <v>0.01</v>
      </c>
    </row>
    <row r="70" spans="1:8" x14ac:dyDescent="0.25">
      <c r="A70" t="str">
        <f t="shared" si="13"/>
        <v>3C Aggregated and non-CO2 emissions on land</v>
      </c>
      <c r="B70" t="str">
        <f t="shared" si="14"/>
        <v>3C4 Direct N2O from managed soils (N2O)</v>
      </c>
      <c r="C70" t="s">
        <v>391</v>
      </c>
      <c r="D70" t="str">
        <f t="shared" si="15"/>
        <v xml:space="preserve"> - Subsistence sheep</v>
      </c>
      <c r="E70" t="str">
        <f t="shared" si="16"/>
        <v>FracMM - Subsistence sheep</v>
      </c>
      <c r="F70" t="s">
        <v>327</v>
      </c>
      <c r="H70" s="22">
        <v>7.0000000000000007E-2</v>
      </c>
    </row>
    <row r="71" spans="1:8" x14ac:dyDescent="0.25">
      <c r="A71" t="str">
        <f t="shared" si="13"/>
        <v>3C Aggregated and non-CO2 emissions on land</v>
      </c>
      <c r="B71" t="str">
        <f t="shared" si="14"/>
        <v>3C4 Direct N2O from managed soils (N2O)</v>
      </c>
      <c r="C71" t="s">
        <v>391</v>
      </c>
      <c r="D71" t="str">
        <f t="shared" si="15"/>
        <v xml:space="preserve"> - Commercial goats</v>
      </c>
      <c r="E71" t="str">
        <f t="shared" si="16"/>
        <v>FracMM - Commercial goats</v>
      </c>
      <c r="F71" t="s">
        <v>327</v>
      </c>
      <c r="H71" s="22">
        <v>0.01</v>
      </c>
    </row>
    <row r="72" spans="1:8" x14ac:dyDescent="0.25">
      <c r="A72" t="str">
        <f t="shared" si="13"/>
        <v>3C Aggregated and non-CO2 emissions on land</v>
      </c>
      <c r="B72" t="str">
        <f t="shared" si="14"/>
        <v>3C4 Direct N2O from managed soils (N2O)</v>
      </c>
      <c r="C72" t="s">
        <v>391</v>
      </c>
      <c r="D72" t="str">
        <f t="shared" si="15"/>
        <v xml:space="preserve"> - Subsistence goats</v>
      </c>
      <c r="E72" t="str">
        <f t="shared" si="16"/>
        <v>FracMM - Subsistence goats</v>
      </c>
      <c r="F72" t="s">
        <v>327</v>
      </c>
      <c r="H72" s="22">
        <v>7.0000000000000007E-2</v>
      </c>
    </row>
    <row r="73" spans="1:8" x14ac:dyDescent="0.25">
      <c r="A73" t="str">
        <f t="shared" si="13"/>
        <v>3C Aggregated and non-CO2 emissions on land</v>
      </c>
      <c r="B73" t="str">
        <f t="shared" si="14"/>
        <v>3C4 Direct N2O from managed soils (N2O)</v>
      </c>
      <c r="C73" t="s">
        <v>391</v>
      </c>
      <c r="D73" t="str">
        <f t="shared" si="15"/>
        <v xml:space="preserve"> - Horses</v>
      </c>
      <c r="E73" t="str">
        <f t="shared" si="16"/>
        <v>FracMM - Horses</v>
      </c>
      <c r="F73" t="s">
        <v>327</v>
      </c>
      <c r="H73" s="22">
        <v>0</v>
      </c>
    </row>
    <row r="74" spans="1:8" x14ac:dyDescent="0.25">
      <c r="A74" t="str">
        <f t="shared" si="13"/>
        <v>3C Aggregated and non-CO2 emissions on land</v>
      </c>
      <c r="B74" t="str">
        <f t="shared" si="14"/>
        <v>3C4 Direct N2O from managed soils (N2O)</v>
      </c>
      <c r="C74" t="s">
        <v>391</v>
      </c>
      <c r="D74" t="str">
        <f t="shared" si="15"/>
        <v xml:space="preserve"> - Mules &amp; Asses</v>
      </c>
      <c r="E74" t="str">
        <f t="shared" si="16"/>
        <v>FracMM - Mules &amp; Asses</v>
      </c>
      <c r="F74" t="s">
        <v>327</v>
      </c>
      <c r="H74" s="22">
        <v>0</v>
      </c>
    </row>
    <row r="75" spans="1:8" x14ac:dyDescent="0.25">
      <c r="A75" t="str">
        <f t="shared" si="13"/>
        <v>3C Aggregated and non-CO2 emissions on land</v>
      </c>
      <c r="B75" t="str">
        <f t="shared" si="14"/>
        <v>3C4 Direct N2O from managed soils (N2O)</v>
      </c>
      <c r="C75" t="s">
        <v>391</v>
      </c>
      <c r="D75" t="str">
        <f t="shared" si="15"/>
        <v xml:space="preserve"> - Commercial swine</v>
      </c>
      <c r="E75" t="str">
        <f t="shared" si="16"/>
        <v>FracMM - Commercial swine</v>
      </c>
      <c r="F75" t="s">
        <v>327</v>
      </c>
      <c r="H75" s="22">
        <v>1</v>
      </c>
    </row>
    <row r="76" spans="1:8" x14ac:dyDescent="0.25">
      <c r="A76" t="str">
        <f t="shared" si="13"/>
        <v>3C Aggregated and non-CO2 emissions on land</v>
      </c>
      <c r="B76" t="str">
        <f t="shared" si="14"/>
        <v>3C4 Direct N2O from managed soils (N2O)</v>
      </c>
      <c r="C76" t="s">
        <v>391</v>
      </c>
      <c r="D76" t="str">
        <f t="shared" si="15"/>
        <v xml:space="preserve"> - Subsistence swine</v>
      </c>
      <c r="E76" t="str">
        <f t="shared" si="16"/>
        <v>FracMM - Subsistence swine</v>
      </c>
      <c r="F76" t="s">
        <v>327</v>
      </c>
      <c r="H76" s="22">
        <v>1</v>
      </c>
    </row>
    <row r="77" spans="1:8" x14ac:dyDescent="0.25">
      <c r="A77" t="str">
        <f t="shared" si="13"/>
        <v>3C Aggregated and non-CO2 emissions on land</v>
      </c>
      <c r="B77" t="str">
        <f t="shared" si="14"/>
        <v>3C4 Direct N2O from managed soils (N2O)</v>
      </c>
      <c r="C77" t="s">
        <v>391</v>
      </c>
      <c r="D77" t="str">
        <f t="shared" si="15"/>
        <v xml:space="preserve"> - Commercial layers</v>
      </c>
      <c r="E77" t="str">
        <f t="shared" si="16"/>
        <v>FracMM - Commercial layers</v>
      </c>
      <c r="F77" t="s">
        <v>327</v>
      </c>
      <c r="H77" s="22">
        <v>1</v>
      </c>
    </row>
    <row r="78" spans="1:8" x14ac:dyDescent="0.25">
      <c r="A78" t="str">
        <f t="shared" si="13"/>
        <v>3C Aggregated and non-CO2 emissions on land</v>
      </c>
      <c r="B78" t="str">
        <f t="shared" si="14"/>
        <v>3C4 Direct N2O from managed soils (N2O)</v>
      </c>
      <c r="C78" t="s">
        <v>391</v>
      </c>
      <c r="D78" t="str">
        <f t="shared" si="15"/>
        <v xml:space="preserve"> - Commercial broilers</v>
      </c>
      <c r="E78" t="str">
        <f t="shared" si="16"/>
        <v>FracMM - Commercial broilers</v>
      </c>
      <c r="F78" t="s">
        <v>327</v>
      </c>
      <c r="H78" s="22">
        <v>1</v>
      </c>
    </row>
    <row r="79" spans="1:8" x14ac:dyDescent="0.25">
      <c r="A79" t="str">
        <f t="shared" si="13"/>
        <v>3C Aggregated and non-CO2 emissions on land</v>
      </c>
      <c r="B79" t="str">
        <f t="shared" si="14"/>
        <v>3C4 Direct N2O from managed soils (N2O)</v>
      </c>
      <c r="C79" t="s">
        <v>391</v>
      </c>
      <c r="D79" t="str">
        <f t="shared" si="15"/>
        <v xml:space="preserve"> - Subsistence layers</v>
      </c>
      <c r="E79" t="str">
        <f t="shared" si="16"/>
        <v>FracMM - Subsistence layers</v>
      </c>
      <c r="F79" t="s">
        <v>327</v>
      </c>
      <c r="H79" s="22">
        <v>1</v>
      </c>
    </row>
    <row r="80" spans="1:8" x14ac:dyDescent="0.25">
      <c r="A80" t="str">
        <f t="shared" si="13"/>
        <v>3C Aggregated and non-CO2 emissions on land</v>
      </c>
      <c r="B80" t="str">
        <f t="shared" si="14"/>
        <v>3C4 Direct N2O from managed soils (N2O)</v>
      </c>
      <c r="C80" t="s">
        <v>391</v>
      </c>
      <c r="D80" t="str">
        <f t="shared" si="15"/>
        <v xml:space="preserve"> - Subsistence broilers</v>
      </c>
      <c r="E80" t="str">
        <f t="shared" si="16"/>
        <v>FracMM - Subsistence broilers</v>
      </c>
      <c r="F80" t="s">
        <v>327</v>
      </c>
      <c r="H80" s="22">
        <v>1</v>
      </c>
    </row>
    <row r="81" spans="1:8" x14ac:dyDescent="0.25">
      <c r="A81" t="str">
        <f t="shared" si="13"/>
        <v>3C Aggregated and non-CO2 emissions on land</v>
      </c>
      <c r="B81" t="str">
        <f t="shared" si="14"/>
        <v>3C4 Direct N2O from managed soils (N2O)</v>
      </c>
      <c r="C81" t="s">
        <v>404</v>
      </c>
      <c r="D81" t="str">
        <f t="shared" si="15"/>
        <v xml:space="preserve"> - TMR</v>
      </c>
      <c r="E81" t="str">
        <f t="shared" si="16"/>
        <v>FracLoss - TMR</v>
      </c>
      <c r="F81" t="s">
        <v>327</v>
      </c>
      <c r="H81" s="22">
        <v>0.73199999999999998</v>
      </c>
    </row>
    <row r="82" spans="1:8" x14ac:dyDescent="0.25">
      <c r="A82" t="str">
        <f t="shared" si="13"/>
        <v>3C Aggregated and non-CO2 emissions on land</v>
      </c>
      <c r="B82" t="str">
        <f t="shared" si="14"/>
        <v>3C4 Direct N2O from managed soils (N2O)</v>
      </c>
      <c r="C82" t="s">
        <v>404</v>
      </c>
      <c r="D82" t="str">
        <f t="shared" si="15"/>
        <v xml:space="preserve"> - Pasture</v>
      </c>
      <c r="E82" t="str">
        <f t="shared" si="16"/>
        <v>FracLoss - Pasture</v>
      </c>
      <c r="F82" t="s">
        <v>327</v>
      </c>
      <c r="H82" s="22">
        <v>0.155</v>
      </c>
    </row>
    <row r="83" spans="1:8" x14ac:dyDescent="0.25">
      <c r="A83" t="str">
        <f t="shared" si="13"/>
        <v>3C Aggregated and non-CO2 emissions on land</v>
      </c>
      <c r="B83" t="str">
        <f t="shared" si="14"/>
        <v>3C4 Direct N2O from managed soils (N2O)</v>
      </c>
      <c r="C83" t="s">
        <v>404</v>
      </c>
      <c r="D83" t="str">
        <f t="shared" si="15"/>
        <v xml:space="preserve"> - Non-lactating</v>
      </c>
      <c r="E83" t="str">
        <f t="shared" si="16"/>
        <v>FracLoss - Non-lactating</v>
      </c>
      <c r="F83" t="s">
        <v>327</v>
      </c>
      <c r="H83" s="22">
        <v>1.7999999999999999E-2</v>
      </c>
    </row>
    <row r="84" spans="1:8" x14ac:dyDescent="0.25">
      <c r="A84" t="str">
        <f t="shared" si="13"/>
        <v>3C Aggregated and non-CO2 emissions on land</v>
      </c>
      <c r="B84" t="str">
        <f t="shared" si="14"/>
        <v>3C4 Direct N2O from managed soils (N2O)</v>
      </c>
      <c r="C84" t="s">
        <v>404</v>
      </c>
      <c r="D84" t="str">
        <f t="shared" si="15"/>
        <v xml:space="preserve"> - Commercial cattle</v>
      </c>
      <c r="E84" t="str">
        <f t="shared" si="16"/>
        <v>FracLoss - Commercial cattle</v>
      </c>
      <c r="F84" t="s">
        <v>327</v>
      </c>
      <c r="H84" s="22">
        <v>0.01</v>
      </c>
    </row>
    <row r="85" spans="1:8" x14ac:dyDescent="0.25">
      <c r="A85" t="str">
        <f t="shared" si="13"/>
        <v>3C Aggregated and non-CO2 emissions on land</v>
      </c>
      <c r="B85" t="str">
        <f t="shared" si="14"/>
        <v>3C4 Direct N2O from managed soils (N2O)</v>
      </c>
      <c r="C85" t="s">
        <v>404</v>
      </c>
      <c r="D85" t="str">
        <f t="shared" si="15"/>
        <v xml:space="preserve"> - Subsistence cattle</v>
      </c>
      <c r="E85" t="str">
        <f t="shared" si="16"/>
        <v>FracLoss - Subsistence cattle</v>
      </c>
      <c r="F85" t="s">
        <v>327</v>
      </c>
      <c r="H85" s="22">
        <v>0.04</v>
      </c>
    </row>
    <row r="86" spans="1:8" x14ac:dyDescent="0.25">
      <c r="A86" t="str">
        <f t="shared" si="13"/>
        <v>3C Aggregated and non-CO2 emissions on land</v>
      </c>
      <c r="B86" t="str">
        <f t="shared" si="14"/>
        <v>3C4 Direct N2O from managed soils (N2O)</v>
      </c>
      <c r="C86" t="s">
        <v>404</v>
      </c>
      <c r="D86" t="str">
        <f t="shared" si="15"/>
        <v xml:space="preserve"> - Feedlot</v>
      </c>
      <c r="E86" t="str">
        <f t="shared" si="16"/>
        <v>FracLoss - Feedlot</v>
      </c>
      <c r="F86" t="s">
        <v>327</v>
      </c>
      <c r="H86" s="22">
        <v>0.38600000000000001</v>
      </c>
    </row>
    <row r="87" spans="1:8" x14ac:dyDescent="0.25">
      <c r="A87" t="str">
        <f t="shared" si="13"/>
        <v>3C Aggregated and non-CO2 emissions on land</v>
      </c>
      <c r="B87" t="str">
        <f t="shared" si="14"/>
        <v>3C4 Direct N2O from managed soils (N2O)</v>
      </c>
      <c r="C87" t="s">
        <v>404</v>
      </c>
      <c r="D87" t="str">
        <f t="shared" si="15"/>
        <v xml:space="preserve"> - Commercial sheep</v>
      </c>
      <c r="E87" t="str">
        <f t="shared" si="16"/>
        <v>FracLoss - Commercial sheep</v>
      </c>
      <c r="F87" t="s">
        <v>327</v>
      </c>
      <c r="H87" s="22">
        <v>4.0000000000000001E-3</v>
      </c>
    </row>
    <row r="88" spans="1:8" x14ac:dyDescent="0.25">
      <c r="A88" t="str">
        <f t="shared" si="13"/>
        <v>3C Aggregated and non-CO2 emissions on land</v>
      </c>
      <c r="B88" t="str">
        <f t="shared" si="14"/>
        <v>3C4 Direct N2O from managed soils (N2O)</v>
      </c>
      <c r="C88" t="s">
        <v>404</v>
      </c>
      <c r="D88" t="str">
        <f t="shared" si="15"/>
        <v xml:space="preserve"> - Subsistence sheep</v>
      </c>
      <c r="E88" t="str">
        <f t="shared" si="16"/>
        <v>FracLoss - Subsistence sheep</v>
      </c>
      <c r="F88" t="s">
        <v>327</v>
      </c>
      <c r="H88" s="22">
        <v>2.5499999999999998E-2</v>
      </c>
    </row>
    <row r="89" spans="1:8" x14ac:dyDescent="0.25">
      <c r="A89" t="str">
        <f t="shared" si="13"/>
        <v>3C Aggregated and non-CO2 emissions on land</v>
      </c>
      <c r="B89" t="str">
        <f t="shared" si="14"/>
        <v>3C4 Direct N2O from managed soils (N2O)</v>
      </c>
      <c r="C89" t="s">
        <v>404</v>
      </c>
      <c r="D89" t="str">
        <f t="shared" si="15"/>
        <v xml:space="preserve"> - Commercial goats</v>
      </c>
      <c r="E89" t="str">
        <f t="shared" si="16"/>
        <v>FracLoss - Commercial goats</v>
      </c>
      <c r="F89" t="s">
        <v>327</v>
      </c>
      <c r="H89" s="22">
        <v>4.0000000000000001E-3</v>
      </c>
    </row>
    <row r="90" spans="1:8" x14ac:dyDescent="0.25">
      <c r="A90" t="str">
        <f t="shared" si="13"/>
        <v>3C Aggregated and non-CO2 emissions on land</v>
      </c>
      <c r="B90" t="str">
        <f t="shared" si="14"/>
        <v>3C4 Direct N2O from managed soils (N2O)</v>
      </c>
      <c r="C90" t="s">
        <v>404</v>
      </c>
      <c r="D90" t="str">
        <f t="shared" si="15"/>
        <v xml:space="preserve"> - Subsistence goats</v>
      </c>
      <c r="E90" t="str">
        <f t="shared" si="16"/>
        <v>FracLoss - Subsistence goats</v>
      </c>
      <c r="F90" t="s">
        <v>327</v>
      </c>
      <c r="H90" s="22">
        <v>2.5499999999999998E-2</v>
      </c>
    </row>
    <row r="91" spans="1:8" x14ac:dyDescent="0.25">
      <c r="A91" t="str">
        <f t="shared" si="13"/>
        <v>3C Aggregated and non-CO2 emissions on land</v>
      </c>
      <c r="B91" t="str">
        <f t="shared" si="14"/>
        <v>3C4 Direct N2O from managed soils (N2O)</v>
      </c>
      <c r="C91" t="s">
        <v>404</v>
      </c>
      <c r="D91" t="str">
        <f t="shared" si="15"/>
        <v xml:space="preserve"> - Horses</v>
      </c>
      <c r="E91" t="str">
        <f t="shared" si="16"/>
        <v>FracLoss - Horses</v>
      </c>
      <c r="F91" t="s">
        <v>327</v>
      </c>
      <c r="H91" s="22">
        <v>0</v>
      </c>
    </row>
    <row r="92" spans="1:8" x14ac:dyDescent="0.25">
      <c r="A92" t="str">
        <f t="shared" si="13"/>
        <v>3C Aggregated and non-CO2 emissions on land</v>
      </c>
      <c r="B92" t="str">
        <f t="shared" si="14"/>
        <v>3C4 Direct N2O from managed soils (N2O)</v>
      </c>
      <c r="C92" t="s">
        <v>404</v>
      </c>
      <c r="D92" t="str">
        <f t="shared" si="15"/>
        <v xml:space="preserve"> - Mules &amp; Asses</v>
      </c>
      <c r="E92" t="str">
        <f t="shared" si="16"/>
        <v>FracLoss - Mules &amp; Asses</v>
      </c>
      <c r="F92" t="s">
        <v>327</v>
      </c>
      <c r="H92" s="22">
        <v>0</v>
      </c>
    </row>
    <row r="93" spans="1:8" x14ac:dyDescent="0.25">
      <c r="A93" t="str">
        <f t="shared" si="13"/>
        <v>3C Aggregated and non-CO2 emissions on land</v>
      </c>
      <c r="B93" t="str">
        <f t="shared" si="14"/>
        <v>3C4 Direct N2O from managed soils (N2O)</v>
      </c>
      <c r="C93" t="s">
        <v>404</v>
      </c>
      <c r="D93" t="str">
        <f t="shared" si="15"/>
        <v xml:space="preserve"> - Commercial swine</v>
      </c>
      <c r="E93" t="str">
        <f t="shared" si="16"/>
        <v>FracLoss - Commercial swine</v>
      </c>
      <c r="F93" t="s">
        <v>327</v>
      </c>
      <c r="H93" s="22">
        <v>0.6522</v>
      </c>
    </row>
    <row r="94" spans="1:8" x14ac:dyDescent="0.25">
      <c r="A94" t="str">
        <f t="shared" si="13"/>
        <v>3C Aggregated and non-CO2 emissions on land</v>
      </c>
      <c r="B94" t="str">
        <f t="shared" si="14"/>
        <v>3C4 Direct N2O from managed soils (N2O)</v>
      </c>
      <c r="C94" t="s">
        <v>404</v>
      </c>
      <c r="D94" t="str">
        <f t="shared" si="15"/>
        <v xml:space="preserve"> - Subsistence swine</v>
      </c>
      <c r="E94" t="str">
        <f t="shared" si="16"/>
        <v>FracLoss - Subsistence swine</v>
      </c>
      <c r="F94" t="s">
        <v>327</v>
      </c>
      <c r="H94" s="22">
        <v>0.40959999999999996</v>
      </c>
    </row>
    <row r="95" spans="1:8" x14ac:dyDescent="0.25">
      <c r="A95" t="str">
        <f t="shared" ref="A95:A112" si="17">A94</f>
        <v>3C Aggregated and non-CO2 emissions on land</v>
      </c>
      <c r="B95" t="str">
        <f t="shared" ref="B95:B112" si="18">B94</f>
        <v>3C4 Direct N2O from managed soils (N2O)</v>
      </c>
      <c r="C95" t="s">
        <v>404</v>
      </c>
      <c r="D95" t="str">
        <f t="shared" si="15"/>
        <v xml:space="preserve"> - Commercial layers</v>
      </c>
      <c r="E95" t="str">
        <f t="shared" si="16"/>
        <v>FracLoss - Commercial layers</v>
      </c>
      <c r="F95" t="s">
        <v>327</v>
      </c>
      <c r="H95" s="22">
        <v>0.29599999999999999</v>
      </c>
    </row>
    <row r="96" spans="1:8" x14ac:dyDescent="0.25">
      <c r="A96" t="str">
        <f t="shared" si="17"/>
        <v>3C Aggregated and non-CO2 emissions on land</v>
      </c>
      <c r="B96" t="str">
        <f t="shared" si="18"/>
        <v>3C4 Direct N2O from managed soils (N2O)</v>
      </c>
      <c r="C96" t="s">
        <v>404</v>
      </c>
      <c r="D96" t="str">
        <f t="shared" si="15"/>
        <v xml:space="preserve"> - Commercial broilers</v>
      </c>
      <c r="E96" t="str">
        <f t="shared" si="16"/>
        <v>FracLoss - Commercial broilers</v>
      </c>
      <c r="F96" t="s">
        <v>327</v>
      </c>
      <c r="H96" s="22">
        <v>0.24</v>
      </c>
    </row>
    <row r="97" spans="1:8" x14ac:dyDescent="0.25">
      <c r="A97" t="str">
        <f t="shared" si="17"/>
        <v>3C Aggregated and non-CO2 emissions on land</v>
      </c>
      <c r="B97" t="str">
        <f t="shared" si="18"/>
        <v>3C4 Direct N2O from managed soils (N2O)</v>
      </c>
      <c r="C97" t="s">
        <v>408</v>
      </c>
      <c r="D97" t="str">
        <f t="shared" ref="D97:D112" si="19">D81</f>
        <v xml:space="preserve"> - TMR</v>
      </c>
      <c r="E97" t="str">
        <f t="shared" si="16"/>
        <v>N bedding - TMR</v>
      </c>
      <c r="F97" t="str">
        <f t="shared" ref="F97:F112" si="20">F96</f>
        <v>Fraction</v>
      </c>
      <c r="H97" s="22">
        <v>0</v>
      </c>
    </row>
    <row r="98" spans="1:8" x14ac:dyDescent="0.25">
      <c r="A98" t="str">
        <f t="shared" si="17"/>
        <v>3C Aggregated and non-CO2 emissions on land</v>
      </c>
      <c r="B98" t="str">
        <f t="shared" si="18"/>
        <v>3C4 Direct N2O from managed soils (N2O)</v>
      </c>
      <c r="C98" t="s">
        <v>408</v>
      </c>
      <c r="D98" t="str">
        <f t="shared" si="19"/>
        <v xml:space="preserve"> - Pasture</v>
      </c>
      <c r="E98" t="str">
        <f t="shared" si="16"/>
        <v>N bedding - Pasture</v>
      </c>
      <c r="F98" t="str">
        <f t="shared" si="20"/>
        <v>Fraction</v>
      </c>
      <c r="H98" s="22">
        <v>0.7</v>
      </c>
    </row>
    <row r="99" spans="1:8" x14ac:dyDescent="0.25">
      <c r="A99" t="str">
        <f t="shared" si="17"/>
        <v>3C Aggregated and non-CO2 emissions on land</v>
      </c>
      <c r="B99" t="str">
        <f t="shared" si="18"/>
        <v>3C4 Direct N2O from managed soils (N2O)</v>
      </c>
      <c r="C99" t="s">
        <v>408</v>
      </c>
      <c r="D99" t="str">
        <f t="shared" si="19"/>
        <v xml:space="preserve"> - Non-lactating</v>
      </c>
      <c r="E99" t="str">
        <f t="shared" si="16"/>
        <v>N bedding - Non-lactating</v>
      </c>
      <c r="F99" t="str">
        <f t="shared" si="20"/>
        <v>Fraction</v>
      </c>
      <c r="H99" s="22">
        <v>0.08</v>
      </c>
    </row>
    <row r="100" spans="1:8" x14ac:dyDescent="0.25">
      <c r="A100" t="str">
        <f t="shared" si="17"/>
        <v>3C Aggregated and non-CO2 emissions on land</v>
      </c>
      <c r="B100" t="str">
        <f t="shared" si="18"/>
        <v>3C4 Direct N2O from managed soils (N2O)</v>
      </c>
      <c r="C100" t="s">
        <v>408</v>
      </c>
      <c r="D100" t="str">
        <f t="shared" si="19"/>
        <v xml:space="preserve"> - Commercial cattle</v>
      </c>
      <c r="E100" t="str">
        <f t="shared" si="16"/>
        <v>N bedding - Commercial cattle</v>
      </c>
      <c r="F100" t="str">
        <f t="shared" si="20"/>
        <v>Fraction</v>
      </c>
      <c r="H100" s="22">
        <v>0</v>
      </c>
    </row>
    <row r="101" spans="1:8" x14ac:dyDescent="0.25">
      <c r="A101" t="str">
        <f t="shared" si="17"/>
        <v>3C Aggregated and non-CO2 emissions on land</v>
      </c>
      <c r="B101" t="str">
        <f t="shared" si="18"/>
        <v>3C4 Direct N2O from managed soils (N2O)</v>
      </c>
      <c r="C101" t="s">
        <v>408</v>
      </c>
      <c r="D101" t="str">
        <f t="shared" si="19"/>
        <v xml:space="preserve"> - Subsistence cattle</v>
      </c>
      <c r="E101" t="str">
        <f t="shared" si="16"/>
        <v>N bedding - Subsistence cattle</v>
      </c>
      <c r="F101" t="str">
        <f t="shared" si="20"/>
        <v>Fraction</v>
      </c>
      <c r="H101" s="22">
        <v>0.4</v>
      </c>
    </row>
    <row r="102" spans="1:8" x14ac:dyDescent="0.25">
      <c r="A102" t="str">
        <f t="shared" si="17"/>
        <v>3C Aggregated and non-CO2 emissions on land</v>
      </c>
      <c r="B102" t="str">
        <f t="shared" si="18"/>
        <v>3C4 Direct N2O from managed soils (N2O)</v>
      </c>
      <c r="C102" t="s">
        <v>408</v>
      </c>
      <c r="D102" t="str">
        <f t="shared" si="19"/>
        <v xml:space="preserve"> - Feedlot</v>
      </c>
      <c r="E102" t="str">
        <f t="shared" si="16"/>
        <v>N bedding - Feedlot</v>
      </c>
      <c r="F102" t="str">
        <f t="shared" si="20"/>
        <v>Fraction</v>
      </c>
      <c r="H102" s="22">
        <v>0</v>
      </c>
    </row>
    <row r="103" spans="1:8" x14ac:dyDescent="0.25">
      <c r="A103" t="str">
        <f t="shared" si="17"/>
        <v>3C Aggregated and non-CO2 emissions on land</v>
      </c>
      <c r="B103" t="str">
        <f t="shared" si="18"/>
        <v>3C4 Direct N2O from managed soils (N2O)</v>
      </c>
      <c r="C103" t="s">
        <v>408</v>
      </c>
      <c r="D103" t="str">
        <f t="shared" si="19"/>
        <v xml:space="preserve"> - Commercial sheep</v>
      </c>
      <c r="E103" t="str">
        <f t="shared" si="16"/>
        <v>N bedding - Commercial sheep</v>
      </c>
      <c r="F103" t="str">
        <f t="shared" si="20"/>
        <v>Fraction</v>
      </c>
      <c r="H103" s="22">
        <v>0</v>
      </c>
    </row>
    <row r="104" spans="1:8" x14ac:dyDescent="0.25">
      <c r="A104" t="str">
        <f t="shared" si="17"/>
        <v>3C Aggregated and non-CO2 emissions on land</v>
      </c>
      <c r="B104" t="str">
        <f t="shared" si="18"/>
        <v>3C4 Direct N2O from managed soils (N2O)</v>
      </c>
      <c r="C104" t="s">
        <v>408</v>
      </c>
      <c r="D104" t="str">
        <f t="shared" si="19"/>
        <v xml:space="preserve"> - Subsistence sheep</v>
      </c>
      <c r="E104" t="str">
        <f t="shared" si="16"/>
        <v>N bedding - Subsistence sheep</v>
      </c>
      <c r="F104" t="str">
        <f t="shared" si="20"/>
        <v>Fraction</v>
      </c>
      <c r="H104" s="22">
        <v>0</v>
      </c>
    </row>
    <row r="105" spans="1:8" x14ac:dyDescent="0.25">
      <c r="A105" t="str">
        <f t="shared" si="17"/>
        <v>3C Aggregated and non-CO2 emissions on land</v>
      </c>
      <c r="B105" t="str">
        <f t="shared" si="18"/>
        <v>3C4 Direct N2O from managed soils (N2O)</v>
      </c>
      <c r="C105" t="s">
        <v>408</v>
      </c>
      <c r="D105" t="str">
        <f t="shared" si="19"/>
        <v xml:space="preserve"> - Commercial goats</v>
      </c>
      <c r="E105" t="str">
        <f t="shared" si="16"/>
        <v>N bedding - Commercial goats</v>
      </c>
      <c r="F105" t="str">
        <f t="shared" si="20"/>
        <v>Fraction</v>
      </c>
      <c r="H105" s="22">
        <v>0</v>
      </c>
    </row>
    <row r="106" spans="1:8" x14ac:dyDescent="0.25">
      <c r="A106" t="str">
        <f t="shared" si="17"/>
        <v>3C Aggregated and non-CO2 emissions on land</v>
      </c>
      <c r="B106" t="str">
        <f t="shared" si="18"/>
        <v>3C4 Direct N2O from managed soils (N2O)</v>
      </c>
      <c r="C106" t="s">
        <v>408</v>
      </c>
      <c r="D106" t="str">
        <f t="shared" si="19"/>
        <v xml:space="preserve"> - Subsistence goats</v>
      </c>
      <c r="E106" t="str">
        <f t="shared" si="16"/>
        <v>N bedding - Subsistence goats</v>
      </c>
      <c r="F106" t="str">
        <f t="shared" si="20"/>
        <v>Fraction</v>
      </c>
      <c r="H106" s="22">
        <v>0</v>
      </c>
    </row>
    <row r="107" spans="1:8" x14ac:dyDescent="0.25">
      <c r="A107" t="str">
        <f t="shared" si="17"/>
        <v>3C Aggregated and non-CO2 emissions on land</v>
      </c>
      <c r="B107" t="str">
        <f t="shared" si="18"/>
        <v>3C4 Direct N2O from managed soils (N2O)</v>
      </c>
      <c r="C107" t="s">
        <v>408</v>
      </c>
      <c r="D107" t="str">
        <f t="shared" si="19"/>
        <v xml:space="preserve"> - Horses</v>
      </c>
      <c r="E107" t="str">
        <f t="shared" si="16"/>
        <v>N bedding - Horses</v>
      </c>
      <c r="F107" t="str">
        <f t="shared" si="20"/>
        <v>Fraction</v>
      </c>
      <c r="H107" s="22">
        <v>0</v>
      </c>
    </row>
    <row r="108" spans="1:8" x14ac:dyDescent="0.25">
      <c r="A108" t="str">
        <f t="shared" si="17"/>
        <v>3C Aggregated and non-CO2 emissions on land</v>
      </c>
      <c r="B108" t="str">
        <f t="shared" si="18"/>
        <v>3C4 Direct N2O from managed soils (N2O)</v>
      </c>
      <c r="C108" t="s">
        <v>408</v>
      </c>
      <c r="D108" t="str">
        <f t="shared" si="19"/>
        <v xml:space="preserve"> - Mules &amp; Asses</v>
      </c>
      <c r="E108" t="str">
        <f t="shared" si="16"/>
        <v>N bedding - Mules &amp; Asses</v>
      </c>
      <c r="F108" t="str">
        <f t="shared" si="20"/>
        <v>Fraction</v>
      </c>
      <c r="H108" s="22">
        <v>0</v>
      </c>
    </row>
    <row r="109" spans="1:8" x14ac:dyDescent="0.25">
      <c r="A109" t="str">
        <f t="shared" si="17"/>
        <v>3C Aggregated and non-CO2 emissions on land</v>
      </c>
      <c r="B109" t="str">
        <f t="shared" si="18"/>
        <v>3C4 Direct N2O from managed soils (N2O)</v>
      </c>
      <c r="C109" t="s">
        <v>408</v>
      </c>
      <c r="D109" t="str">
        <f t="shared" si="19"/>
        <v xml:space="preserve"> - Commercial swine</v>
      </c>
      <c r="E109" t="str">
        <f t="shared" si="16"/>
        <v>N bedding - Commercial swine</v>
      </c>
      <c r="F109" t="str">
        <f t="shared" si="20"/>
        <v>Fraction</v>
      </c>
      <c r="H109" s="22">
        <v>0</v>
      </c>
    </row>
    <row r="110" spans="1:8" x14ac:dyDescent="0.25">
      <c r="A110" t="str">
        <f t="shared" si="17"/>
        <v>3C Aggregated and non-CO2 emissions on land</v>
      </c>
      <c r="B110" t="str">
        <f t="shared" si="18"/>
        <v>3C4 Direct N2O from managed soils (N2O)</v>
      </c>
      <c r="C110" t="s">
        <v>408</v>
      </c>
      <c r="D110" t="str">
        <f t="shared" si="19"/>
        <v xml:space="preserve"> - Subsistence swine</v>
      </c>
      <c r="E110" t="str">
        <f t="shared" si="16"/>
        <v>N bedding - Subsistence swine</v>
      </c>
      <c r="F110" t="str">
        <f t="shared" si="20"/>
        <v>Fraction</v>
      </c>
      <c r="H110" s="22">
        <v>0</v>
      </c>
    </row>
    <row r="111" spans="1:8" x14ac:dyDescent="0.25">
      <c r="A111" t="str">
        <f t="shared" si="17"/>
        <v>3C Aggregated and non-CO2 emissions on land</v>
      </c>
      <c r="B111" t="str">
        <f t="shared" si="18"/>
        <v>3C4 Direct N2O from managed soils (N2O)</v>
      </c>
      <c r="C111" t="s">
        <v>408</v>
      </c>
      <c r="D111" t="str">
        <f t="shared" si="19"/>
        <v xml:space="preserve"> - Commercial layers</v>
      </c>
      <c r="E111" t="str">
        <f t="shared" si="16"/>
        <v>N bedding - Commercial layers</v>
      </c>
      <c r="F111" t="str">
        <f t="shared" si="20"/>
        <v>Fraction</v>
      </c>
      <c r="H111" s="22">
        <v>0</v>
      </c>
    </row>
    <row r="112" spans="1:8" x14ac:dyDescent="0.25">
      <c r="A112" t="str">
        <f t="shared" si="17"/>
        <v>3C Aggregated and non-CO2 emissions on land</v>
      </c>
      <c r="B112" t="str">
        <f t="shared" si="18"/>
        <v>3C4 Direct N2O from managed soils (N2O)</v>
      </c>
      <c r="C112" t="s">
        <v>408</v>
      </c>
      <c r="D112" t="str">
        <f t="shared" si="19"/>
        <v xml:space="preserve"> - Commercial broilers</v>
      </c>
      <c r="E112" t="str">
        <f t="shared" si="16"/>
        <v>N bedding - Commercial broilers</v>
      </c>
      <c r="F112" t="str">
        <f t="shared" si="20"/>
        <v>Fraction</v>
      </c>
      <c r="H112" s="22">
        <v>0</v>
      </c>
    </row>
    <row r="113" spans="1:10" ht="18.75" customHeight="1" x14ac:dyDescent="0.25">
      <c r="A113" s="20" t="s">
        <v>60</v>
      </c>
      <c r="B113" s="20"/>
      <c r="C113" s="20"/>
      <c r="D113" s="15"/>
      <c r="E113" s="15"/>
      <c r="F113" s="15"/>
      <c r="G113" s="15"/>
      <c r="H113" s="15"/>
      <c r="I113" s="15"/>
      <c r="J113" s="15"/>
    </row>
    <row r="114" spans="1:10" x14ac:dyDescent="0.25">
      <c r="A114" t="str">
        <f>'IPCC Categories'!A59</f>
        <v>3C Aggregated and non-CO2 emissions on land</v>
      </c>
      <c r="B114" t="str">
        <f>'IPCC Categories'!B73</f>
        <v>3C4 Direct N2O from managed soils (N2O)</v>
      </c>
      <c r="C114" t="str">
        <f>'IPCC Categories'!C77</f>
        <v>FSOM</v>
      </c>
      <c r="E114" t="s">
        <v>722</v>
      </c>
      <c r="F114" t="s">
        <v>327</v>
      </c>
      <c r="H114" s="27">
        <v>15</v>
      </c>
    </row>
    <row r="115" spans="1:10" x14ac:dyDescent="0.25">
      <c r="A115" t="str">
        <f>A114</f>
        <v>3C Aggregated and non-CO2 emissions on land</v>
      </c>
      <c r="B115" t="str">
        <f t="shared" ref="B115:C115" si="21">B114</f>
        <v>3C4 Direct N2O from managed soils (N2O)</v>
      </c>
      <c r="C115" t="str">
        <f t="shared" si="21"/>
        <v>FSOM</v>
      </c>
      <c r="E115" t="s">
        <v>723</v>
      </c>
      <c r="F115" t="s">
        <v>327</v>
      </c>
      <c r="H115" s="27">
        <v>15</v>
      </c>
    </row>
    <row r="116" spans="1:10" x14ac:dyDescent="0.25">
      <c r="A116" t="str">
        <f t="shared" ref="A116:A117" si="22">A115</f>
        <v>3C Aggregated and non-CO2 emissions on land</v>
      </c>
      <c r="B116" t="str">
        <f t="shared" ref="B116:B117" si="23">B115</f>
        <v>3C4 Direct N2O from managed soils (N2O)</v>
      </c>
      <c r="C116" t="str">
        <f t="shared" ref="C116:C117" si="24">C115</f>
        <v>FSOM</v>
      </c>
      <c r="E116" t="s">
        <v>724</v>
      </c>
      <c r="F116" t="s">
        <v>327</v>
      </c>
      <c r="H116" s="27">
        <v>10</v>
      </c>
    </row>
    <row r="117" spans="1:10" x14ac:dyDescent="0.25">
      <c r="A117" t="str">
        <f t="shared" si="22"/>
        <v>3C Aggregated and non-CO2 emissions on land</v>
      </c>
      <c r="B117" t="str">
        <f t="shared" si="23"/>
        <v>3C4 Direct N2O from managed soils (N2O)</v>
      </c>
      <c r="C117" t="str">
        <f t="shared" si="24"/>
        <v>FSOM</v>
      </c>
      <c r="E117" t="s">
        <v>725</v>
      </c>
      <c r="F117" t="s">
        <v>327</v>
      </c>
      <c r="H117" s="50">
        <f>+H115</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66FF"/>
  </sheetPr>
  <dimension ref="A1:L8"/>
  <sheetViews>
    <sheetView workbookViewId="0"/>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879</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844</v>
      </c>
    </row>
    <row r="5" spans="1:12" ht="18.75" customHeight="1" x14ac:dyDescent="0.25">
      <c r="A5" s="20" t="s">
        <v>816</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851</v>
      </c>
      <c r="F6" t="s">
        <v>327</v>
      </c>
      <c r="G6" s="50">
        <v>0.65</v>
      </c>
      <c r="H6" s="50">
        <v>0.65</v>
      </c>
      <c r="I6" s="50">
        <v>0.7</v>
      </c>
      <c r="J6" s="50">
        <v>0.75</v>
      </c>
      <c r="K6" s="50">
        <v>0.8</v>
      </c>
    </row>
    <row r="7" spans="1:12" x14ac:dyDescent="0.25">
      <c r="A7" t="str">
        <f>A6</f>
        <v>3A Livestock</v>
      </c>
      <c r="C7" t="str">
        <f>C6</f>
        <v>3A1aii Other cattle</v>
      </c>
      <c r="E7" t="s">
        <v>852</v>
      </c>
      <c r="F7" t="s">
        <v>817</v>
      </c>
      <c r="G7" s="50">
        <v>1.5</v>
      </c>
      <c r="H7" s="50">
        <v>1.5</v>
      </c>
      <c r="I7" s="50">
        <v>1.5</v>
      </c>
      <c r="J7" s="50">
        <v>1.5</v>
      </c>
      <c r="K7" s="50">
        <v>1.5</v>
      </c>
    </row>
    <row r="8" spans="1:12" x14ac:dyDescent="0.25">
      <c r="A8" t="str">
        <f>A7</f>
        <v>3A Livestock</v>
      </c>
      <c r="C8" t="str">
        <f>C7</f>
        <v>3A1aii Other cattle</v>
      </c>
      <c r="E8" t="s">
        <v>853</v>
      </c>
      <c r="F8" t="s">
        <v>854</v>
      </c>
      <c r="G8" s="50">
        <v>125</v>
      </c>
      <c r="H8" s="50">
        <v>125</v>
      </c>
      <c r="I8" s="50">
        <v>125</v>
      </c>
      <c r="J8" s="50">
        <v>125</v>
      </c>
      <c r="K8" s="50">
        <v>125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75F93-2FFF-4204-8A47-BF4DE26969B4}">
  <ds:schemaRefs>
    <ds:schemaRef ds:uri="http://schemas.microsoft.com/office/2006/metadata/properties"/>
    <ds:schemaRef ds:uri="http://schemas.microsoft.com/office/2006/documentManagement/types"/>
    <ds:schemaRef ds:uri="http://purl.org/dc/elements/1.1/"/>
    <ds:schemaRef ds:uri="http://purl.org/dc/dcmitype/"/>
    <ds:schemaRef ds:uri="http://purl.org/dc/terms/"/>
    <ds:schemaRef ds:uri="4aa0aade-5a71-4415-8847-ee8404131378"/>
    <ds:schemaRef ds:uri="http://schemas.openxmlformats.org/package/2006/metadata/core-properties"/>
    <ds:schemaRef ds:uri="http://schemas.microsoft.com/office/infopath/2007/PartnerControls"/>
    <ds:schemaRef ds:uri="43193f7e-cc5e-4e8f-af15-505b2f732e4d"/>
    <ds:schemaRef ds:uri="http://www.w3.org/XML/1998/namespace"/>
  </ds:schemaRefs>
</ds:datastoreItem>
</file>

<file path=customXml/itemProps2.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410DEF-99BC-418A-A8F6-60AAAC61D7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Bruno</cp:lastModifiedBy>
  <cp:revision/>
  <dcterms:created xsi:type="dcterms:W3CDTF">2017-04-05T21:08:35Z</dcterms:created>
  <dcterms:modified xsi:type="dcterms:W3CDTF">2020-07-24T09:35:36Z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